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6030"/>
  </bookViews>
  <sheets>
    <sheet name="Sheet1" sheetId="1" r:id="rId1"/>
    <sheet name="Sheet3" sheetId="3" state="hidden" r:id="rId2"/>
    <sheet name="Sheet2" sheetId="2" state="hidden" r:id="rId3"/>
  </sheets>
  <definedNames>
    <definedName name="ALPHA">Sheet1!$B$10</definedName>
    <definedName name="ALPHA1">Sheet1!$B$25</definedName>
    <definedName name="ALPHA2">Sheet1!$B$41</definedName>
    <definedName name="BETA">Sheet1!$B$11</definedName>
    <definedName name="BETA1">Sheet1!$B$26</definedName>
    <definedName name="BETA2">Sheet1!$B$42</definedName>
    <definedName name="FAULT_CURRENT">Sheet1!$B$6</definedName>
  </definedNames>
  <calcPr calcId="145621"/>
</workbook>
</file>

<file path=xl/calcChain.xml><?xml version="1.0" encoding="utf-8"?>
<calcChain xmlns="http://schemas.openxmlformats.org/spreadsheetml/2006/main">
  <c r="P28" i="3" l="1"/>
  <c r="P29" i="3" s="1"/>
  <c r="J28" i="3"/>
  <c r="J29" i="3" s="1"/>
  <c r="D28" i="3"/>
  <c r="D29" i="3" s="1"/>
  <c r="B51" i="1" l="1"/>
  <c r="B35" i="1"/>
  <c r="P21" i="3"/>
  <c r="P27" i="3" s="1"/>
  <c r="J21" i="3"/>
  <c r="J27" i="3" s="1"/>
  <c r="J24" i="3"/>
  <c r="J25" i="3" s="1"/>
  <c r="P24" i="3"/>
  <c r="P25" i="3" s="1"/>
  <c r="D24" i="3"/>
  <c r="D25" i="3" s="1"/>
  <c r="C51" i="1"/>
  <c r="C35" i="1"/>
  <c r="C19" i="1"/>
  <c r="D21" i="3"/>
  <c r="D27" i="3" s="1"/>
  <c r="B19" i="1"/>
  <c r="N7" i="3"/>
  <c r="H7" i="3"/>
  <c r="B26" i="1"/>
  <c r="B25" i="1"/>
  <c r="B42" i="1"/>
  <c r="B41" i="1"/>
  <c r="M19" i="3"/>
  <c r="M18" i="3"/>
  <c r="M17" i="3"/>
  <c r="M16" i="3"/>
  <c r="M15" i="3"/>
  <c r="M14" i="3"/>
  <c r="M13" i="3"/>
  <c r="M12" i="3"/>
  <c r="M11" i="3"/>
  <c r="M10" i="3"/>
  <c r="B48" i="1"/>
  <c r="C48" i="1"/>
  <c r="G11" i="3"/>
  <c r="G12" i="3"/>
  <c r="G13" i="3"/>
  <c r="G14" i="3"/>
  <c r="G15" i="3"/>
  <c r="G16" i="3"/>
  <c r="G17" i="3"/>
  <c r="G18" i="3"/>
  <c r="G19" i="3"/>
  <c r="G10" i="3"/>
  <c r="C32" i="1"/>
  <c r="C16" i="1"/>
  <c r="B32" i="1"/>
  <c r="B16" i="1"/>
  <c r="B7" i="3"/>
  <c r="B11" i="1"/>
  <c r="B10" i="1"/>
  <c r="B6" i="1"/>
  <c r="O10" i="3" l="1"/>
  <c r="N10" i="3" s="1"/>
  <c r="P10" i="3" s="1"/>
  <c r="Q10" i="3" s="1"/>
  <c r="O27" i="3"/>
  <c r="O28" i="3" s="1"/>
  <c r="C10" i="3"/>
  <c r="C14" i="3" s="1"/>
  <c r="C19" i="3"/>
  <c r="C27" i="3"/>
  <c r="C28" i="3" s="1"/>
  <c r="I10" i="3"/>
  <c r="H10" i="3" s="1"/>
  <c r="J10" i="3" s="1"/>
  <c r="K10" i="3" s="1"/>
  <c r="I27" i="3"/>
  <c r="I28" i="3" s="1"/>
  <c r="B10" i="3"/>
  <c r="D10" i="3" s="1"/>
  <c r="E10" i="3" s="1"/>
  <c r="I19" i="3"/>
  <c r="H19" i="3" s="1"/>
  <c r="J19" i="3" s="1"/>
  <c r="J22" i="3" s="1"/>
  <c r="B3" i="3"/>
  <c r="O19" i="3"/>
  <c r="C16" i="3" l="1"/>
  <c r="C12" i="3"/>
  <c r="C13" i="3"/>
  <c r="O17" i="3"/>
  <c r="C15" i="3"/>
  <c r="O15" i="3"/>
  <c r="C18" i="3"/>
  <c r="O11" i="3"/>
  <c r="N11" i="3" s="1"/>
  <c r="C17" i="3"/>
  <c r="I17" i="3"/>
  <c r="H17" i="3" s="1"/>
  <c r="J17" i="3" s="1"/>
  <c r="K17" i="3" s="1"/>
  <c r="I15" i="3"/>
  <c r="H15" i="3" s="1"/>
  <c r="J15" i="3" s="1"/>
  <c r="K15" i="3" s="1"/>
  <c r="O14" i="3"/>
  <c r="N14" i="3" s="1"/>
  <c r="O12" i="3"/>
  <c r="N12" i="3" s="1"/>
  <c r="I14" i="3"/>
  <c r="H14" i="3" s="1"/>
  <c r="J14" i="3" s="1"/>
  <c r="K14" i="3" s="1"/>
  <c r="I12" i="3"/>
  <c r="O18" i="3"/>
  <c r="N18" i="3" s="1"/>
  <c r="O16" i="3"/>
  <c r="N16" i="3" s="1"/>
  <c r="I18" i="3"/>
  <c r="I16" i="3"/>
  <c r="H16" i="3" s="1"/>
  <c r="J16" i="3" s="1"/>
  <c r="K16" i="3" s="1"/>
  <c r="O13" i="3"/>
  <c r="N13" i="3" s="1"/>
  <c r="I13" i="3"/>
  <c r="H13" i="3" s="1"/>
  <c r="J13" i="3" s="1"/>
  <c r="K13" i="3" s="1"/>
  <c r="I11" i="3"/>
  <c r="H11" i="3" s="1"/>
  <c r="J11" i="3" s="1"/>
  <c r="K11" i="3" s="1"/>
  <c r="H12" i="3"/>
  <c r="J12" i="3" s="1"/>
  <c r="K12" i="3" s="1"/>
  <c r="O29" i="3"/>
  <c r="C29" i="3"/>
  <c r="I29" i="3"/>
  <c r="I21" i="3"/>
  <c r="I22" i="3" s="1"/>
  <c r="I24" i="3" s="1"/>
  <c r="I25" i="3" s="1"/>
  <c r="B4" i="3"/>
  <c r="H18" i="3"/>
  <c r="J18" i="3" s="1"/>
  <c r="K18" i="3" s="1"/>
  <c r="K19" i="3"/>
  <c r="N17" i="3"/>
  <c r="O21" i="3"/>
  <c r="O22" i="3" s="1"/>
  <c r="O24" i="3" s="1"/>
  <c r="O25" i="3" s="1"/>
  <c r="N15" i="3"/>
  <c r="N19" i="3"/>
  <c r="P19" i="3" s="1"/>
  <c r="P14" i="3" l="1"/>
  <c r="Q14" i="3" s="1"/>
  <c r="P11" i="3"/>
  <c r="Q11" i="3" s="1"/>
  <c r="P13" i="3"/>
  <c r="Q13" i="3" s="1"/>
  <c r="P17" i="3"/>
  <c r="Q17" i="3" s="1"/>
  <c r="P18" i="3"/>
  <c r="Q18" i="3" s="1"/>
  <c r="P15" i="3"/>
  <c r="Q15" i="3" s="1"/>
  <c r="P16" i="3"/>
  <c r="Q16" i="3" s="1"/>
  <c r="P12" i="3"/>
  <c r="Q12" i="3" s="1"/>
  <c r="Q19" i="3"/>
  <c r="P22" i="3"/>
  <c r="B12" i="3"/>
  <c r="D12" i="3" s="1"/>
  <c r="E12" i="3" s="1"/>
  <c r="C21" i="3"/>
  <c r="C22" i="3" s="1"/>
  <c r="C24" i="3" s="1"/>
  <c r="C25" i="3" s="1"/>
  <c r="B17" i="3"/>
  <c r="D17" i="3" s="1"/>
  <c r="E17" i="3" s="1"/>
  <c r="B13" i="3"/>
  <c r="D13" i="3" s="1"/>
  <c r="E13" i="3" s="1"/>
  <c r="B15" i="3"/>
  <c r="D15" i="3" s="1"/>
  <c r="E15" i="3" s="1"/>
  <c r="B19" i="3"/>
  <c r="D19" i="3" s="1"/>
  <c r="B14" i="3"/>
  <c r="D14" i="3" s="1"/>
  <c r="E14" i="3" s="1"/>
  <c r="B18" i="3"/>
  <c r="D18" i="3" s="1"/>
  <c r="E18" i="3" s="1"/>
  <c r="B16" i="3"/>
  <c r="D16" i="3" s="1"/>
  <c r="E16" i="3" s="1"/>
  <c r="C11" i="3"/>
  <c r="E19" i="3" l="1"/>
  <c r="D22" i="3"/>
  <c r="B11" i="3"/>
  <c r="D11" i="3" s="1"/>
  <c r="E11" i="3" s="1"/>
</calcChain>
</file>

<file path=xl/sharedStrings.xml><?xml version="1.0" encoding="utf-8"?>
<sst xmlns="http://schemas.openxmlformats.org/spreadsheetml/2006/main" count="112" uniqueCount="72">
  <si>
    <t>Io/I</t>
  </si>
  <si>
    <t>α=</t>
  </si>
  <si>
    <t>β=</t>
  </si>
  <si>
    <t>V</t>
  </si>
  <si>
    <t>MVA</t>
  </si>
  <si>
    <t>Standard Inverse</t>
  </si>
  <si>
    <t>Curve Type=</t>
  </si>
  <si>
    <t>Fault Current</t>
  </si>
  <si>
    <t>Supply Characteristics</t>
  </si>
  <si>
    <t>Voltage</t>
  </si>
  <si>
    <t>Available Fault</t>
  </si>
  <si>
    <t>A</t>
  </si>
  <si>
    <t>Multiplier</t>
  </si>
  <si>
    <t>Supply Relay Setting</t>
  </si>
  <si>
    <t>Relay 1</t>
  </si>
  <si>
    <t>TMS=</t>
  </si>
  <si>
    <t>Seconds</t>
  </si>
  <si>
    <t>Relay 2</t>
  </si>
  <si>
    <t xml:space="preserve">TMS = </t>
  </si>
  <si>
    <t>Very Inverse</t>
  </si>
  <si>
    <t>Extremely Inverse</t>
  </si>
  <si>
    <t>INVERSE DEFINITE MINIMUM TIME</t>
  </si>
  <si>
    <t>Supply Relay</t>
  </si>
  <si>
    <t>LTD1</t>
  </si>
  <si>
    <r>
      <t>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=</t>
    </r>
  </si>
  <si>
    <r>
      <t>I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=</t>
    </r>
  </si>
  <si>
    <r>
      <t>I'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=</t>
    </r>
  </si>
  <si>
    <r>
      <t>LTD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=</t>
    </r>
  </si>
  <si>
    <r>
      <t>Set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=</t>
    </r>
  </si>
  <si>
    <r>
      <t>Set'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=</t>
    </r>
  </si>
  <si>
    <t>LTDs</t>
  </si>
  <si>
    <t>INSTs</t>
  </si>
  <si>
    <t>INST1</t>
  </si>
  <si>
    <t>INST2</t>
  </si>
  <si>
    <t>LTD2</t>
  </si>
  <si>
    <r>
      <t>INST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=</t>
    </r>
  </si>
  <si>
    <r>
      <t>V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</t>
    </r>
  </si>
  <si>
    <r>
      <t>I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</t>
    </r>
  </si>
  <si>
    <r>
      <t>INST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</t>
    </r>
  </si>
  <si>
    <r>
      <t>LTD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=</t>
    </r>
  </si>
  <si>
    <r>
      <t>Set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=</t>
    </r>
  </si>
  <si>
    <r>
      <t>Set'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=</t>
    </r>
  </si>
  <si>
    <r>
      <t>Curve Type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=</t>
    </r>
  </si>
  <si>
    <r>
      <t>α</t>
    </r>
    <r>
      <rPr>
        <vertAlign val="sub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=</t>
    </r>
  </si>
  <si>
    <r>
      <t>β</t>
    </r>
    <r>
      <rPr>
        <vertAlign val="sub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>=</t>
    </r>
  </si>
  <si>
    <r>
      <t>Clearance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</t>
    </r>
  </si>
  <si>
    <t>x In</t>
  </si>
  <si>
    <r>
      <t>E/F Setting</t>
    </r>
    <r>
      <rPr>
        <vertAlign val="subscript"/>
        <sz val="11"/>
        <color theme="1"/>
        <rFont val="Calibri"/>
        <family val="2"/>
        <scheme val="minor"/>
      </rPr>
      <t>S</t>
    </r>
  </si>
  <si>
    <r>
      <t>E/F High Setting</t>
    </r>
    <r>
      <rPr>
        <vertAlign val="subscript"/>
        <sz val="11"/>
        <color theme="1"/>
        <rFont val="Calibri"/>
        <family val="2"/>
        <scheme val="minor"/>
      </rPr>
      <t>S</t>
    </r>
  </si>
  <si>
    <r>
      <t>E/F Time Setting</t>
    </r>
    <r>
      <rPr>
        <vertAlign val="subscript"/>
        <sz val="11"/>
        <color theme="1"/>
        <rFont val="Calibri"/>
        <family val="2"/>
        <scheme val="minor"/>
      </rPr>
      <t>S</t>
    </r>
  </si>
  <si>
    <r>
      <t>E/F Setting</t>
    </r>
    <r>
      <rPr>
        <vertAlign val="subscript"/>
        <sz val="11"/>
        <color theme="1"/>
        <rFont val="Calibri"/>
        <family val="2"/>
        <scheme val="minor"/>
      </rPr>
      <t>1</t>
    </r>
  </si>
  <si>
    <r>
      <t>E/F High Setting</t>
    </r>
    <r>
      <rPr>
        <vertAlign val="subscript"/>
        <sz val="11"/>
        <color theme="1"/>
        <rFont val="Calibri"/>
        <family val="2"/>
        <scheme val="minor"/>
      </rPr>
      <t>1</t>
    </r>
  </si>
  <si>
    <r>
      <t>E/F Time Setting</t>
    </r>
    <r>
      <rPr>
        <vertAlign val="subscript"/>
        <sz val="11"/>
        <color theme="1"/>
        <rFont val="Calibri"/>
        <family val="2"/>
        <scheme val="minor"/>
      </rPr>
      <t>1</t>
    </r>
  </si>
  <si>
    <r>
      <t>E/F Setting</t>
    </r>
    <r>
      <rPr>
        <vertAlign val="subscript"/>
        <sz val="11"/>
        <color theme="1"/>
        <rFont val="Calibri"/>
        <family val="2"/>
        <scheme val="minor"/>
      </rPr>
      <t>2</t>
    </r>
  </si>
  <si>
    <r>
      <t>E/F High Setting</t>
    </r>
    <r>
      <rPr>
        <vertAlign val="subscript"/>
        <sz val="11"/>
        <color theme="1"/>
        <rFont val="Calibri"/>
        <family val="2"/>
        <scheme val="minor"/>
      </rPr>
      <t>2</t>
    </r>
  </si>
  <si>
    <r>
      <t>E/F Time Setting</t>
    </r>
    <r>
      <rPr>
        <vertAlign val="subscript"/>
        <sz val="11"/>
        <color theme="1"/>
        <rFont val="Calibri"/>
        <family val="2"/>
        <scheme val="minor"/>
      </rPr>
      <t>2</t>
    </r>
  </si>
  <si>
    <r>
      <t>Curve Type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</t>
    </r>
  </si>
  <si>
    <r>
      <t>α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=</t>
    </r>
  </si>
  <si>
    <r>
      <t>β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=</t>
    </r>
  </si>
  <si>
    <r>
      <t>Clearance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</t>
    </r>
  </si>
  <si>
    <r>
      <t>V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</t>
    </r>
  </si>
  <si>
    <r>
      <t>I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</t>
    </r>
  </si>
  <si>
    <r>
      <t>INST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</t>
    </r>
  </si>
  <si>
    <r>
      <t>LTD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</t>
    </r>
  </si>
  <si>
    <r>
      <t>Set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</t>
    </r>
  </si>
  <si>
    <r>
      <t>Set'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</t>
    </r>
  </si>
  <si>
    <r>
      <t>I '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</t>
    </r>
  </si>
  <si>
    <r>
      <t>I '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</t>
    </r>
  </si>
  <si>
    <t>E/F DT</t>
  </si>
  <si>
    <t>Clearance</t>
  </si>
  <si>
    <t>Current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</si>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</sst>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sz val="11"/>
      <color theme="1"/>
      <name val="Calibri"/>
      <family val="2"/>
    </font>
    <font>
      <i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/>
    <xf numFmtId="1" fontId="0" fillId="0" borderId="0" xfId="0" applyNumberFormat="1"/>
    <xf numFmtId="0" fontId="3" fillId="0" borderId="1" xfId="0" applyFont="1" applyBorder="1" applyAlignment="1">
      <alignment horizontal="right"/>
    </xf>
    <xf numFmtId="0" fontId="6" fillId="0" borderId="0" xfId="0" applyFont="1"/>
    <xf numFmtId="0" fontId="0" fillId="0" borderId="2" xfId="0" applyBorder="1"/>
    <xf numFmtId="0" fontId="0" fillId="0" borderId="0" xfId="0" applyFill="1" applyBorder="1" applyAlignment="1">
      <alignment horizontal="right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0" fillId="0" borderId="1" xfId="0" applyBorder="1" applyAlignment="1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Alignment="1" applyProtection="1">
      <alignment horizontal="right"/>
      <protection hidden="1"/>
    </xf>
    <xf numFmtId="1" fontId="0" fillId="0" borderId="0" xfId="0" applyNumberFormat="1" applyProtection="1">
      <protection hidden="1"/>
    </xf>
    <xf numFmtId="0" fontId="6" fillId="0" borderId="0" xfId="0" applyFont="1" applyProtection="1">
      <protection hidden="1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3" xfId="0" applyBorder="1" applyAlignment="1">
      <alignment horizontal="right"/>
    </xf>
    <xf numFmtId="0" fontId="5" fillId="0" borderId="3" xfId="0" applyFont="1" applyBorder="1" applyAlignment="1">
      <alignment horizontal="right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0" fontId="2" fillId="0" borderId="0" xfId="0" applyFont="1"/>
    <xf numFmtId="1" fontId="0" fillId="0" borderId="1" xfId="0" applyNumberFormat="1" applyBorder="1"/>
    <xf numFmtId="0" fontId="11" fillId="0" borderId="0" xfId="0" applyFont="1" applyFill="1" applyBorder="1" applyAlignment="1">
      <alignment horizontal="left"/>
    </xf>
    <xf numFmtId="0" fontId="3" fillId="0" borderId="0" xfId="0" applyFont="1"/>
    <xf numFmtId="1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979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36351706036745"/>
          <c:y val="4.214129483814523E-2"/>
          <c:w val="0.82142597766677017"/>
          <c:h val="0.89719889180519097"/>
        </c:manualLayout>
      </c:layout>
      <c:scatterChart>
        <c:scatterStyle val="smoothMarker"/>
        <c:varyColors val="0"/>
        <c:ser>
          <c:idx val="3"/>
          <c:order val="0"/>
          <c:tx>
            <c:v>Supply_SI_Curve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Sheet3!$C$10:$C$19</c:f>
              <c:numCache>
                <c:formatCode>General</c:formatCode>
                <c:ptCount val="10"/>
                <c:pt idx="0">
                  <c:v>440.00000000000006</c:v>
                </c:pt>
                <c:pt idx="1">
                  <c:v>596</c:v>
                </c:pt>
                <c:pt idx="2">
                  <c:v>752</c:v>
                </c:pt>
                <c:pt idx="3">
                  <c:v>1064</c:v>
                </c:pt>
                <c:pt idx="4">
                  <c:v>1376</c:v>
                </c:pt>
                <c:pt idx="5">
                  <c:v>1532</c:v>
                </c:pt>
                <c:pt idx="6">
                  <c:v>1610</c:v>
                </c:pt>
                <c:pt idx="7">
                  <c:v>1688</c:v>
                </c:pt>
                <c:pt idx="8">
                  <c:v>1844</c:v>
                </c:pt>
                <c:pt idx="9">
                  <c:v>2000</c:v>
                </c:pt>
              </c:numCache>
            </c:numRef>
          </c:xVal>
          <c:yVal>
            <c:numRef>
              <c:f>Sheet3!$D$10:$D$19</c:f>
              <c:numCache>
                <c:formatCode>0.000</c:formatCode>
                <c:ptCount val="10"/>
                <c:pt idx="0">
                  <c:v>133.3333333333332</c:v>
                </c:pt>
                <c:pt idx="1">
                  <c:v>22.948938611589213</c:v>
                </c:pt>
                <c:pt idx="2">
                  <c:v>11.047979797979799</c:v>
                </c:pt>
                <c:pt idx="3">
                  <c:v>4.6085983277371776</c:v>
                </c:pt>
                <c:pt idx="4">
                  <c:v>2.5845517648796341</c:v>
                </c:pt>
                <c:pt idx="5">
                  <c:v>2.0484457417934143</c:v>
                </c:pt>
                <c:pt idx="6">
                  <c:v>1.8420295218124252</c:v>
                </c:pt>
                <c:pt idx="7">
                  <c:v>1.6658337497917708</c:v>
                </c:pt>
                <c:pt idx="8">
                  <c:v>1.3825726714760442</c:v>
                </c:pt>
                <c:pt idx="9">
                  <c:v>1.1666666666666667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Sheet1!$A$6</c:f>
              <c:strCache>
                <c:ptCount val="1"/>
                <c:pt idx="0">
                  <c:v>Fault Current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Sheet3!$B$3:$B$4</c:f>
              <c:numCache>
                <c:formatCode>General</c:formatCode>
                <c:ptCount val="2"/>
                <c:pt idx="0">
                  <c:v>3149.1832864888679</c:v>
                </c:pt>
                <c:pt idx="1">
                  <c:v>3149.1832864888679</c:v>
                </c:pt>
              </c:numCache>
            </c:numRef>
          </c:xVal>
          <c:yVal>
            <c:numRef>
              <c:f>Sheet3!$C$3:$C$4</c:f>
              <c:numCache>
                <c:formatCode>General</c:formatCode>
                <c:ptCount val="2"/>
                <c:pt idx="0">
                  <c:v>0.01</c:v>
                </c:pt>
                <c:pt idx="1">
                  <c:v>10</c:v>
                </c:pt>
              </c:numCache>
            </c:numRef>
          </c:yVal>
          <c:smooth val="1"/>
        </c:ser>
        <c:ser>
          <c:idx val="4"/>
          <c:order val="2"/>
          <c:tx>
            <c:v>Supply_Inst_Curve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Sheet3!$C$21:$C$22</c:f>
              <c:numCache>
                <c:formatCode>General</c:formatCode>
                <c:ptCount val="2"/>
                <c:pt idx="0">
                  <c:v>2000</c:v>
                </c:pt>
                <c:pt idx="1">
                  <c:v>2000</c:v>
                </c:pt>
              </c:numCache>
            </c:numRef>
          </c:xVal>
          <c:yVal>
            <c:numRef>
              <c:f>Sheet3!$D$21:$D$22</c:f>
              <c:numCache>
                <c:formatCode>0.000</c:formatCode>
                <c:ptCount val="2"/>
                <c:pt idx="0" formatCode="General">
                  <c:v>0.9</c:v>
                </c:pt>
                <c:pt idx="1">
                  <c:v>1.1666666666666667</c:v>
                </c:pt>
              </c:numCache>
            </c:numRef>
          </c:yVal>
          <c:smooth val="1"/>
        </c:ser>
        <c:ser>
          <c:idx val="0"/>
          <c:order val="3"/>
          <c:tx>
            <c:v>Clearance_Relay_1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Sheet3!$C$10:$C$19</c:f>
              <c:numCache>
                <c:formatCode>General</c:formatCode>
                <c:ptCount val="10"/>
                <c:pt idx="0">
                  <c:v>440.00000000000006</c:v>
                </c:pt>
                <c:pt idx="1">
                  <c:v>596</c:v>
                </c:pt>
                <c:pt idx="2">
                  <c:v>752</c:v>
                </c:pt>
                <c:pt idx="3">
                  <c:v>1064</c:v>
                </c:pt>
                <c:pt idx="4">
                  <c:v>1376</c:v>
                </c:pt>
                <c:pt idx="5">
                  <c:v>1532</c:v>
                </c:pt>
                <c:pt idx="6">
                  <c:v>1610</c:v>
                </c:pt>
                <c:pt idx="7">
                  <c:v>1688</c:v>
                </c:pt>
                <c:pt idx="8">
                  <c:v>1844</c:v>
                </c:pt>
                <c:pt idx="9">
                  <c:v>2000</c:v>
                </c:pt>
              </c:numCache>
            </c:numRef>
          </c:xVal>
          <c:yVal>
            <c:numRef>
              <c:f>Sheet3!$E$10:$E$19</c:f>
              <c:numCache>
                <c:formatCode>0.000</c:formatCode>
                <c:ptCount val="10"/>
                <c:pt idx="0">
                  <c:v>132.8333333333332</c:v>
                </c:pt>
                <c:pt idx="1">
                  <c:v>22.448938611589213</c:v>
                </c:pt>
                <c:pt idx="2">
                  <c:v>10.547979797979799</c:v>
                </c:pt>
                <c:pt idx="3">
                  <c:v>4.1085983277371776</c:v>
                </c:pt>
                <c:pt idx="4">
                  <c:v>2.0845517648796341</c:v>
                </c:pt>
                <c:pt idx="5">
                  <c:v>1.5484457417934143</c:v>
                </c:pt>
                <c:pt idx="6">
                  <c:v>1.3420295218124252</c:v>
                </c:pt>
                <c:pt idx="7">
                  <c:v>1.1658337497917708</c:v>
                </c:pt>
                <c:pt idx="8">
                  <c:v>0.88257267147604423</c:v>
                </c:pt>
                <c:pt idx="9">
                  <c:v>0.66666666666666674</c:v>
                </c:pt>
              </c:numCache>
            </c:numRef>
          </c:yVal>
          <c:smooth val="1"/>
        </c:ser>
        <c:ser>
          <c:idx val="1"/>
          <c:order val="4"/>
          <c:tx>
            <c:v>Relay1_SI_Curve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Sheet3!$I$10:$I$19</c:f>
              <c:numCache>
                <c:formatCode>General</c:formatCode>
                <c:ptCount val="10"/>
                <c:pt idx="0">
                  <c:v>275</c:v>
                </c:pt>
                <c:pt idx="1">
                  <c:v>372.5</c:v>
                </c:pt>
                <c:pt idx="2">
                  <c:v>470</c:v>
                </c:pt>
                <c:pt idx="3">
                  <c:v>665</c:v>
                </c:pt>
                <c:pt idx="4">
                  <c:v>860</c:v>
                </c:pt>
                <c:pt idx="5">
                  <c:v>957.5</c:v>
                </c:pt>
                <c:pt idx="6">
                  <c:v>1006.25</c:v>
                </c:pt>
                <c:pt idx="7">
                  <c:v>1055</c:v>
                </c:pt>
                <c:pt idx="8">
                  <c:v>1152.5</c:v>
                </c:pt>
                <c:pt idx="9">
                  <c:v>1250</c:v>
                </c:pt>
              </c:numCache>
            </c:numRef>
          </c:xVal>
          <c:yVal>
            <c:numRef>
              <c:f>Sheet3!$J$10:$J$19</c:f>
              <c:numCache>
                <c:formatCode>0.000</c:formatCode>
                <c:ptCount val="10"/>
                <c:pt idx="0">
                  <c:v>53.999999999999957</c:v>
                </c:pt>
                <c:pt idx="1">
                  <c:v>11.020408163265307</c:v>
                </c:pt>
                <c:pt idx="2">
                  <c:v>6.1363636363636376</c:v>
                </c:pt>
                <c:pt idx="3">
                  <c:v>3.2530120481927711</c:v>
                </c:pt>
                <c:pt idx="4">
                  <c:v>2.2131147540983607</c:v>
                </c:pt>
                <c:pt idx="5">
                  <c:v>1.9081272084805654</c:v>
                </c:pt>
                <c:pt idx="6">
                  <c:v>1.7851239669421486</c:v>
                </c:pt>
                <c:pt idx="7">
                  <c:v>1.6770186335403729</c:v>
                </c:pt>
                <c:pt idx="8">
                  <c:v>1.4958448753462603</c:v>
                </c:pt>
                <c:pt idx="9">
                  <c:v>1.35</c:v>
                </c:pt>
              </c:numCache>
            </c:numRef>
          </c:yVal>
          <c:smooth val="1"/>
        </c:ser>
        <c:ser>
          <c:idx val="5"/>
          <c:order val="5"/>
          <c:tx>
            <c:v>Relay1_Inst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Sheet3!$I$21:$I$22</c:f>
              <c:numCache>
                <c:formatCode>General</c:formatCode>
                <c:ptCount val="2"/>
                <c:pt idx="0">
                  <c:v>1250</c:v>
                </c:pt>
                <c:pt idx="1">
                  <c:v>1250</c:v>
                </c:pt>
              </c:numCache>
            </c:numRef>
          </c:xVal>
          <c:yVal>
            <c:numRef>
              <c:f>Sheet3!$J$21:$J$22</c:f>
              <c:numCache>
                <c:formatCode>0.000</c:formatCode>
                <c:ptCount val="2"/>
                <c:pt idx="0" formatCode="General">
                  <c:v>0.8</c:v>
                </c:pt>
                <c:pt idx="1">
                  <c:v>1.35</c:v>
                </c:pt>
              </c:numCache>
            </c:numRef>
          </c:yVal>
          <c:smooth val="1"/>
        </c:ser>
        <c:ser>
          <c:idx val="6"/>
          <c:order val="6"/>
          <c:tx>
            <c:v>Clearance_Relay_2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Sheet3!$I$10:$I$19</c:f>
              <c:numCache>
                <c:formatCode>General</c:formatCode>
                <c:ptCount val="10"/>
                <c:pt idx="0">
                  <c:v>275</c:v>
                </c:pt>
                <c:pt idx="1">
                  <c:v>372.5</c:v>
                </c:pt>
                <c:pt idx="2">
                  <c:v>470</c:v>
                </c:pt>
                <c:pt idx="3">
                  <c:v>665</c:v>
                </c:pt>
                <c:pt idx="4">
                  <c:v>860</c:v>
                </c:pt>
                <c:pt idx="5">
                  <c:v>957.5</c:v>
                </c:pt>
                <c:pt idx="6">
                  <c:v>1006.25</c:v>
                </c:pt>
                <c:pt idx="7">
                  <c:v>1055</c:v>
                </c:pt>
                <c:pt idx="8">
                  <c:v>1152.5</c:v>
                </c:pt>
                <c:pt idx="9">
                  <c:v>1250</c:v>
                </c:pt>
              </c:numCache>
            </c:numRef>
          </c:xVal>
          <c:yVal>
            <c:numRef>
              <c:f>Sheet3!$K$10:$K$19</c:f>
              <c:numCache>
                <c:formatCode>0.000</c:formatCode>
                <c:ptCount val="10"/>
                <c:pt idx="0">
                  <c:v>53.599999999999959</c:v>
                </c:pt>
                <c:pt idx="1">
                  <c:v>10.620408163265306</c:v>
                </c:pt>
                <c:pt idx="2">
                  <c:v>5.7363636363636372</c:v>
                </c:pt>
                <c:pt idx="3">
                  <c:v>2.8530120481927712</c:v>
                </c:pt>
                <c:pt idx="4">
                  <c:v>1.8131147540983608</c:v>
                </c:pt>
                <c:pt idx="5">
                  <c:v>1.5081272084805653</c:v>
                </c:pt>
                <c:pt idx="6">
                  <c:v>1.3851239669421487</c:v>
                </c:pt>
                <c:pt idx="7">
                  <c:v>1.277018633540373</c:v>
                </c:pt>
                <c:pt idx="8">
                  <c:v>1.0958448753462604</c:v>
                </c:pt>
                <c:pt idx="9">
                  <c:v>0.95000000000000007</c:v>
                </c:pt>
              </c:numCache>
            </c:numRef>
          </c:yVal>
          <c:smooth val="1"/>
        </c:ser>
        <c:ser>
          <c:idx val="8"/>
          <c:order val="7"/>
          <c:tx>
            <c:v>Relay2_Inst</c:v>
          </c:tx>
          <c:spPr>
            <a:ln>
              <a:solidFill>
                <a:srgbClr val="297936"/>
              </a:solidFill>
            </a:ln>
          </c:spPr>
          <c:marker>
            <c:symbol val="none"/>
          </c:marker>
          <c:xVal>
            <c:numRef>
              <c:f>Sheet3!$O$21:$O$22</c:f>
              <c:numCache>
                <c:formatCode>0</c:formatCode>
                <c:ptCount val="2"/>
                <c:pt idx="0">
                  <c:v>785.4545454545455</c:v>
                </c:pt>
                <c:pt idx="1">
                  <c:v>785.4545454545455</c:v>
                </c:pt>
              </c:numCache>
            </c:numRef>
          </c:xVal>
          <c:yVal>
            <c:numRef>
              <c:f>Sheet3!$P$21:$P$22</c:f>
              <c:numCache>
                <c:formatCode>0.000</c:formatCode>
                <c:ptCount val="2"/>
                <c:pt idx="0" formatCode="General">
                  <c:v>0.5</c:v>
                </c:pt>
                <c:pt idx="1">
                  <c:v>1.9185962270602539</c:v>
                </c:pt>
              </c:numCache>
            </c:numRef>
          </c:yVal>
          <c:smooth val="1"/>
        </c:ser>
        <c:ser>
          <c:idx val="7"/>
          <c:order val="8"/>
          <c:tx>
            <c:v>Relay3_SI_Curve</c:v>
          </c:tx>
          <c:spPr>
            <a:ln>
              <a:solidFill>
                <a:srgbClr val="297936"/>
              </a:solidFill>
            </a:ln>
          </c:spPr>
          <c:marker>
            <c:symbol val="none"/>
          </c:marker>
          <c:xVal>
            <c:numRef>
              <c:f>Sheet3!$O$10:$O$19</c:f>
              <c:numCache>
                <c:formatCode>General</c:formatCode>
                <c:ptCount val="10"/>
                <c:pt idx="0">
                  <c:v>144</c:v>
                </c:pt>
                <c:pt idx="1">
                  <c:v>208.14545454545456</c:v>
                </c:pt>
                <c:pt idx="2">
                  <c:v>272.29090909090911</c:v>
                </c:pt>
                <c:pt idx="3">
                  <c:v>400.58181818181822</c:v>
                </c:pt>
                <c:pt idx="4">
                  <c:v>528.87272727272727</c:v>
                </c:pt>
                <c:pt idx="5">
                  <c:v>593.0181818181818</c:v>
                </c:pt>
                <c:pt idx="6">
                  <c:v>625.09090909090912</c:v>
                </c:pt>
                <c:pt idx="7">
                  <c:v>657.16363636363644</c:v>
                </c:pt>
                <c:pt idx="8">
                  <c:v>721.30909090909097</c:v>
                </c:pt>
                <c:pt idx="9">
                  <c:v>785.4545454545455</c:v>
                </c:pt>
              </c:numCache>
            </c:numRef>
          </c:xVal>
          <c:yVal>
            <c:numRef>
              <c:f>Sheet3!$P$10:$P$19</c:f>
              <c:numCache>
                <c:formatCode>0.000</c:formatCode>
                <c:ptCount val="10"/>
                <c:pt idx="0">
                  <c:v>36.687216524918163</c:v>
                </c:pt>
                <c:pt idx="1">
                  <c:v>7.5124840458752669</c:v>
                </c:pt>
                <c:pt idx="2">
                  <c:v>4.7441043346839926</c:v>
                </c:pt>
                <c:pt idx="3">
                  <c:v>3.0945594162295031</c:v>
                </c:pt>
                <c:pt idx="4">
                  <c:v>2.4718868363437205</c:v>
                </c:pt>
                <c:pt idx="5">
                  <c:v>2.281949380645</c:v>
                </c:pt>
                <c:pt idx="6">
                  <c:v>2.2039015248018847</c:v>
                </c:pt>
                <c:pt idx="7">
                  <c:v>2.1344798287555933</c:v>
                </c:pt>
                <c:pt idx="8">
                  <c:v>2.0161029711686682</c:v>
                </c:pt>
                <c:pt idx="9">
                  <c:v>1.9185962270602539</c:v>
                </c:pt>
              </c:numCache>
            </c:numRef>
          </c:yVal>
          <c:smooth val="1"/>
        </c:ser>
        <c:ser>
          <c:idx val="9"/>
          <c:order val="9"/>
          <c:tx>
            <c:v>Long_time_delay_supply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Sheet3!$C$24:$C$25</c:f>
              <c:numCache>
                <c:formatCode>0</c:formatCode>
                <c:ptCount val="2"/>
                <c:pt idx="0" formatCode="General">
                  <c:v>2000</c:v>
                </c:pt>
                <c:pt idx="1">
                  <c:v>3149.1832864888679</c:v>
                </c:pt>
              </c:numCache>
            </c:numRef>
          </c:xVal>
          <c:yVal>
            <c:numRef>
              <c:f>Sheet3!$D$24:$D$25</c:f>
              <c:numCache>
                <c:formatCode>General</c:formatCode>
                <c:ptCount val="2"/>
                <c:pt idx="0">
                  <c:v>0.9</c:v>
                </c:pt>
                <c:pt idx="1">
                  <c:v>0.9</c:v>
                </c:pt>
              </c:numCache>
            </c:numRef>
          </c:yVal>
          <c:smooth val="1"/>
        </c:ser>
        <c:ser>
          <c:idx val="10"/>
          <c:order val="10"/>
          <c:tx>
            <c:v>Long_time_delay_1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Sheet3!$I$24:$I$25</c:f>
              <c:numCache>
                <c:formatCode>0</c:formatCode>
                <c:ptCount val="2"/>
                <c:pt idx="0" formatCode="General">
                  <c:v>1250</c:v>
                </c:pt>
                <c:pt idx="1">
                  <c:v>3000</c:v>
                </c:pt>
              </c:numCache>
            </c:numRef>
          </c:xVal>
          <c:yVal>
            <c:numRef>
              <c:f>Sheet3!$J$24:$J$25</c:f>
              <c:numCache>
                <c:formatCode>General</c:formatCode>
                <c:ptCount val="2"/>
                <c:pt idx="0">
                  <c:v>0.8</c:v>
                </c:pt>
                <c:pt idx="1">
                  <c:v>0.8</c:v>
                </c:pt>
              </c:numCache>
            </c:numRef>
          </c:yVal>
          <c:smooth val="1"/>
        </c:ser>
        <c:ser>
          <c:idx val="11"/>
          <c:order val="11"/>
          <c:tx>
            <c:v>Long_time_delay_2</c:v>
          </c:tx>
          <c:spPr>
            <a:ln>
              <a:solidFill>
                <a:srgbClr val="297936"/>
              </a:solidFill>
            </a:ln>
          </c:spPr>
          <c:marker>
            <c:symbol val="none"/>
          </c:marker>
          <c:xVal>
            <c:numRef>
              <c:f>Sheet3!$O$24:$O$25</c:f>
              <c:numCache>
                <c:formatCode>0</c:formatCode>
                <c:ptCount val="2"/>
                <c:pt idx="0">
                  <c:v>785.4545454545455</c:v>
                </c:pt>
                <c:pt idx="1">
                  <c:v>2094.5454545454545</c:v>
                </c:pt>
              </c:numCache>
            </c:numRef>
          </c:xVal>
          <c:yVal>
            <c:numRef>
              <c:f>Sheet3!$P$24:$P$25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1"/>
        </c:ser>
        <c:ser>
          <c:idx val="12"/>
          <c:order val="12"/>
          <c:tx>
            <c:v>Earth_Relay_Supply</c:v>
          </c:tx>
          <c:spPr>
            <a:ln w="38100" cmpd="sng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Sheet3!$C$27:$C$28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Sheet3!$D$27:$D$28</c:f>
              <c:numCache>
                <c:formatCode>General</c:formatCode>
                <c:ptCount val="2"/>
                <c:pt idx="0">
                  <c:v>0.9</c:v>
                </c:pt>
                <c:pt idx="1">
                  <c:v>0.4</c:v>
                </c:pt>
              </c:numCache>
            </c:numRef>
          </c:yVal>
          <c:smooth val="1"/>
        </c:ser>
        <c:ser>
          <c:idx val="13"/>
          <c:order val="13"/>
          <c:tx>
            <c:v>Earth_Relay_Supply_LTD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Sheet3!$C$28:$C$29</c:f>
              <c:numCache>
                <c:formatCode>0</c:formatCode>
                <c:ptCount val="2"/>
                <c:pt idx="0" formatCode="General">
                  <c:v>100</c:v>
                </c:pt>
                <c:pt idx="1">
                  <c:v>800</c:v>
                </c:pt>
              </c:numCache>
            </c:numRef>
          </c:xVal>
          <c:yVal>
            <c:numRef>
              <c:f>Sheet3!$D$28:$D$29</c:f>
              <c:numCache>
                <c:formatCode>General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yVal>
          <c:smooth val="1"/>
        </c:ser>
        <c:ser>
          <c:idx val="14"/>
          <c:order val="14"/>
          <c:tx>
            <c:v>Earth_Relay_1</c:v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Sheet3!$I$27:$I$28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Sheet3!$J$27:$J$28</c:f>
              <c:numCache>
                <c:formatCode>General</c:formatCode>
                <c:ptCount val="2"/>
                <c:pt idx="0">
                  <c:v>0.8</c:v>
                </c:pt>
                <c:pt idx="1">
                  <c:v>0.3</c:v>
                </c:pt>
              </c:numCache>
            </c:numRef>
          </c:yVal>
          <c:smooth val="1"/>
        </c:ser>
        <c:ser>
          <c:idx val="15"/>
          <c:order val="15"/>
          <c:tx>
            <c:v>Earth_Relay_1_LTD</c:v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Sheet3!$I$28:$I$29</c:f>
              <c:numCache>
                <c:formatCode>0</c:formatCode>
                <c:ptCount val="2"/>
                <c:pt idx="0" formatCode="General">
                  <c:v>50</c:v>
                </c:pt>
                <c:pt idx="1">
                  <c:v>750</c:v>
                </c:pt>
              </c:numCache>
            </c:numRef>
          </c:xVal>
          <c:yVal>
            <c:numRef>
              <c:f>Sheet3!$J$28:$J$29</c:f>
              <c:numCache>
                <c:formatCode>General</c:formatCode>
                <c:ptCount val="2"/>
                <c:pt idx="0">
                  <c:v>0.3</c:v>
                </c:pt>
                <c:pt idx="1">
                  <c:v>0.3</c:v>
                </c:pt>
              </c:numCache>
            </c:numRef>
          </c:yVal>
          <c:smooth val="1"/>
        </c:ser>
        <c:ser>
          <c:idx val="16"/>
          <c:order val="16"/>
          <c:tx>
            <c:v>Earth_Relay_2</c:v>
          </c:tx>
          <c:spPr>
            <a:ln w="38100">
              <a:solidFill>
                <a:srgbClr val="297936"/>
              </a:solidFill>
            </a:ln>
          </c:spPr>
          <c:marker>
            <c:symbol val="none"/>
          </c:marker>
          <c:xVal>
            <c:numRef>
              <c:f>Sheet3!$O$27:$O$28</c:f>
              <c:numCache>
                <c:formatCode>0</c:formatCode>
                <c:ptCount val="2"/>
                <c:pt idx="0">
                  <c:v>39.272727272727273</c:v>
                </c:pt>
                <c:pt idx="1">
                  <c:v>39.272727272727273</c:v>
                </c:pt>
              </c:numCache>
            </c:numRef>
          </c:xVal>
          <c:yVal>
            <c:numRef>
              <c:f>Sheet3!$P$27:$P$28</c:f>
              <c:numCache>
                <c:formatCode>General</c:formatCode>
                <c:ptCount val="2"/>
                <c:pt idx="0">
                  <c:v>0.5</c:v>
                </c:pt>
                <c:pt idx="1">
                  <c:v>0.2</c:v>
                </c:pt>
              </c:numCache>
            </c:numRef>
          </c:yVal>
          <c:smooth val="1"/>
        </c:ser>
        <c:ser>
          <c:idx val="17"/>
          <c:order val="17"/>
          <c:tx>
            <c:v>Earth_Relay_2_LTD</c:v>
          </c:tx>
          <c:spPr>
            <a:ln w="38100">
              <a:solidFill>
                <a:srgbClr val="297936"/>
              </a:solidFill>
            </a:ln>
          </c:spPr>
          <c:marker>
            <c:symbol val="none"/>
          </c:marker>
          <c:xVal>
            <c:numRef>
              <c:f>Sheet3!$O$28:$O$29</c:f>
              <c:numCache>
                <c:formatCode>0</c:formatCode>
                <c:ptCount val="2"/>
                <c:pt idx="0">
                  <c:v>39.272727272727273</c:v>
                </c:pt>
                <c:pt idx="1">
                  <c:v>654.5454545454545</c:v>
                </c:pt>
              </c:numCache>
            </c:numRef>
          </c:xVal>
          <c:yVal>
            <c:numRef>
              <c:f>Sheet3!$P$28:$P$29</c:f>
              <c:numCache>
                <c:formatCode>General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606912"/>
        <c:axId val="125938688"/>
      </c:scatterChart>
      <c:valAx>
        <c:axId val="125606912"/>
        <c:scaling>
          <c:logBase val="10"/>
          <c:orientation val="minMax"/>
          <c:max val="10000"/>
          <c:min val="10"/>
        </c:scaling>
        <c:delete val="0"/>
        <c:axPos val="b"/>
        <c:minorGridlines>
          <c:spPr>
            <a:ln>
              <a:prstDash val="sysDot"/>
            </a:ln>
          </c:spPr>
        </c:minorGridlines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938688"/>
        <c:crossesAt val="1.0000000000000002E-3"/>
        <c:crossBetween val="midCat"/>
        <c:majorUnit val="10"/>
        <c:minorUnit val="10"/>
      </c:valAx>
      <c:valAx>
        <c:axId val="125938688"/>
        <c:scaling>
          <c:logBase val="10"/>
          <c:orientation val="minMax"/>
          <c:max val="10"/>
          <c:min val="0.1"/>
        </c:scaling>
        <c:delete val="0"/>
        <c:axPos val="l"/>
        <c:minorGridlines/>
        <c:numFmt formatCode="0.000" sourceLinked="1"/>
        <c:majorTickMark val="out"/>
        <c:minorTickMark val="none"/>
        <c:tickLblPos val="nextTo"/>
        <c:crossAx val="125606912"/>
        <c:crosses val="autoZero"/>
        <c:crossBetween val="midCat"/>
        <c:majorUnit val="10"/>
        <c:minorUnit val="10"/>
      </c:valAx>
      <c:spPr>
        <a:ln>
          <a:solidFill>
            <a:srgbClr val="FF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95249</xdr:rowOff>
    </xdr:from>
    <xdr:to>
      <xdr:col>15</xdr:col>
      <xdr:colOff>552450</xdr:colOff>
      <xdr:row>54</xdr:row>
      <xdr:rowOff>0</xdr:rowOff>
    </xdr:to>
    <xdr:grpSp>
      <xdr:nvGrpSpPr>
        <xdr:cNvPr id="3" name="Group 2"/>
        <xdr:cNvGrpSpPr/>
      </xdr:nvGrpSpPr>
      <xdr:grpSpPr>
        <a:xfrm>
          <a:off x="3676650" y="619124"/>
          <a:ext cx="7772400" cy="11258551"/>
          <a:chOff x="3609975" y="380999"/>
          <a:chExt cx="5867400" cy="8610601"/>
        </a:xfrm>
      </xdr:grpSpPr>
      <xdr:graphicFrame macro="">
        <xdr:nvGraphicFramePr>
          <xdr:cNvPr id="1133" name="Chart 1"/>
          <xdr:cNvGraphicFramePr>
            <a:graphicFrameLocks/>
          </xdr:cNvGraphicFramePr>
        </xdr:nvGraphicFramePr>
        <xdr:xfrm>
          <a:off x="3609975" y="380999"/>
          <a:ext cx="5867400" cy="86106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2" name="TextBox 1"/>
              <xdr:cNvSpPr txBox="1"/>
            </xdr:nvSpPr>
            <xdr:spPr>
              <a:xfrm>
                <a:off x="7667625" y="738187"/>
                <a:ext cx="1323976" cy="600677"/>
              </a:xfrm>
              <a:prstGeom prst="rect">
                <a:avLst/>
              </a:prstGeom>
              <a:solidFill>
                <a:schemeClr val="bg1"/>
              </a:solidFill>
              <a:effectLst>
                <a:outerShdw blurRad="50800" dist="12700" dir="5400000" algn="ctr" rotWithShape="0">
                  <a:srgbClr val="000000">
                    <a:alpha val="43137"/>
                  </a:srgbClr>
                </a:outerShdw>
              </a:effectLst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en-AU" sz="1100" b="0" i="1">
                          <a:latin typeface="Cambria Math"/>
                        </a:rPr>
                        <m:t>𝑡</m:t>
                      </m:r>
                      <m:r>
                        <a:rPr lang="en-AU" sz="1100" b="0" i="1">
                          <a:latin typeface="Cambria Math"/>
                        </a:rPr>
                        <m:t>=</m:t>
                      </m:r>
                      <m:f>
                        <m:fPr>
                          <m:ctrlPr>
                            <a:rPr lang="en-AU" sz="1100" b="0" i="1">
                              <a:latin typeface="Cambria Math"/>
                            </a:rPr>
                          </m:ctrlPr>
                        </m:fPr>
                        <m:num>
                          <m:r>
                            <m:rPr>
                              <m:nor/>
                            </m:rPr>
                            <a:rPr lang="el-GR" sz="1100" b="0" i="0">
                              <a:latin typeface="Cambria Math"/>
                              <a:ea typeface="Cambria Math"/>
                            </a:rPr>
                            <m:t>β</m:t>
                          </m:r>
                          <m:r>
                            <a:rPr lang="el-GR" sz="1100" b="0" i="1">
                              <a:latin typeface="Cambria Math"/>
                              <a:ea typeface="Cambria Math"/>
                            </a:rPr>
                            <m:t>×</m:t>
                          </m:r>
                          <m:r>
                            <a:rPr lang="en-AU" sz="1100" b="0" i="1">
                              <a:latin typeface="Cambria Math"/>
                              <a:ea typeface="Cambria Math"/>
                            </a:rPr>
                            <m:t>𝑇𝑀𝑆</m:t>
                          </m:r>
                        </m:num>
                        <m:den>
                          <m:sSup>
                            <m:sSupPr>
                              <m:ctrlPr>
                                <a:rPr lang="en-AU" sz="1100" b="0" i="1">
                                  <a:latin typeface="Cambria Math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en-AU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/>
                                      <a:ea typeface="+mn-ea"/>
                                      <a:cs typeface="+mn-cs"/>
                                    </a:rPr>
                                  </m:ctrlPr>
                                </m:dPr>
                                <m:e>
                                  <m:f>
                                    <m:fPr>
                                      <m:ctrlPr>
                                        <a:rPr lang="en-AU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/>
                                          <a:ea typeface="+mn-ea"/>
                                          <a:cs typeface="+mn-cs"/>
                                        </a:rPr>
                                      </m:ctrlPr>
                                    </m:fPr>
                                    <m:num>
                                      <m:r>
                                        <a:rPr lang="en-AU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/>
                                          <a:ea typeface="+mn-ea"/>
                                          <a:cs typeface="+mn-cs"/>
                                        </a:rPr>
                                        <m:t>𝐼</m:t>
                                      </m:r>
                                    </m:num>
                                    <m:den>
                                      <m:sSub>
                                        <m:sSubPr>
                                          <m:ctrlPr>
                                            <a:rPr lang="en-AU" sz="1100" b="0" i="1">
                                              <a:solidFill>
                                                <a:schemeClr val="tx1"/>
                                              </a:solidFill>
                                              <a:effectLst/>
                                              <a:latin typeface="Cambria Math"/>
                                              <a:ea typeface="+mn-ea"/>
                                              <a:cs typeface="+mn-cs"/>
                                            </a:rPr>
                                          </m:ctrlPr>
                                        </m:sSubPr>
                                        <m:e>
                                          <m:r>
                                            <a:rPr lang="en-AU" sz="1100" b="0" i="1">
                                              <a:solidFill>
                                                <a:schemeClr val="tx1"/>
                                              </a:solidFill>
                                              <a:effectLst/>
                                              <a:latin typeface="Cambria Math"/>
                                              <a:ea typeface="+mn-ea"/>
                                              <a:cs typeface="+mn-cs"/>
                                            </a:rPr>
                                            <m:t>𝐼</m:t>
                                          </m:r>
                                        </m:e>
                                        <m:sub>
                                          <m:r>
                                            <a:rPr lang="en-AU" sz="1100" b="0" i="1">
                                              <a:solidFill>
                                                <a:schemeClr val="tx1"/>
                                              </a:solidFill>
                                              <a:effectLst/>
                                              <a:latin typeface="Cambria Math"/>
                                              <a:ea typeface="+mn-ea"/>
                                              <a:cs typeface="+mn-cs"/>
                                            </a:rPr>
                                            <m:t>0</m:t>
                                          </m:r>
                                        </m:sub>
                                      </m:sSub>
                                    </m:den>
                                  </m:f>
                                </m:e>
                              </m:d>
                            </m:e>
                            <m:sup>
                              <m:r>
                                <a:rPr lang="en-AU" sz="1100" b="0" i="1">
                                  <a:latin typeface="Cambria Math"/>
                                  <a:ea typeface="Cambria Math"/>
                                </a:rPr>
                                <m:t>𝛼</m:t>
                              </m:r>
                            </m:sup>
                          </m:sSup>
                          <m:r>
                            <a:rPr lang="en-AU" sz="1100" b="0" i="1">
                              <a:latin typeface="Cambria Math"/>
                            </a:rPr>
                            <m:t>−1</m:t>
                          </m:r>
                        </m:den>
                      </m:f>
                    </m:oMath>
                  </m:oMathPara>
                </a14:m>
                <a:endParaRPr lang="en-AU" sz="1100"/>
              </a:p>
            </xdr:txBody>
          </xdr:sp>
        </mc:Choice>
        <mc:Fallback xmlns="">
          <xdr:sp macro="" textlink="">
            <xdr:nvSpPr>
              <xdr:cNvPr id="2" name="TextBox 1"/>
              <xdr:cNvSpPr txBox="1"/>
            </xdr:nvSpPr>
            <xdr:spPr>
              <a:xfrm>
                <a:off x="7667625" y="738187"/>
                <a:ext cx="1323976" cy="600677"/>
              </a:xfrm>
              <a:prstGeom prst="rect">
                <a:avLst/>
              </a:prstGeom>
              <a:solidFill>
                <a:schemeClr val="bg1"/>
              </a:solidFill>
              <a:effectLst>
                <a:outerShdw blurRad="50800" dist="12700" dir="5400000" algn="ctr" rotWithShape="0">
                  <a:srgbClr val="000000">
                    <a:alpha val="43137"/>
                  </a:srgbClr>
                </a:outerShdw>
              </a:effectLst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/>
                <a:r>
                  <a:rPr lang="en-AU" sz="1100" b="0" i="0">
                    <a:latin typeface="Cambria Math"/>
                  </a:rPr>
                  <a:t>𝑡=(</a:t>
                </a:r>
                <a:r>
                  <a:rPr lang="el-GR" sz="1100" b="0" i="0">
                    <a:latin typeface="Cambria Math"/>
                    <a:ea typeface="Cambria Math"/>
                  </a:rPr>
                  <a:t>"β" ×</a:t>
                </a:r>
                <a:r>
                  <a:rPr lang="en-AU" sz="1100" b="0" i="0">
                    <a:latin typeface="Cambria Math"/>
                    <a:ea typeface="Cambria Math"/>
                  </a:rPr>
                  <a:t>𝑇𝑀𝑆)/(</a:t>
                </a:r>
                <a:r>
                  <a:rPr lang="en-AU" sz="1100" b="0" i="0">
                    <a:solidFill>
                      <a:schemeClr val="tx1"/>
                    </a:solidFill>
                    <a:effectLst/>
                    <a:latin typeface="Cambria Math"/>
                    <a:ea typeface="+mn-ea"/>
                    <a:cs typeface="+mn-cs"/>
                  </a:rPr>
                  <a:t>(𝐼/𝐼_0 )^</a:t>
                </a:r>
                <a:r>
                  <a:rPr lang="en-AU" sz="1100" b="0" i="0">
                    <a:latin typeface="Cambria Math"/>
                    <a:ea typeface="Cambria Math"/>
                  </a:rPr>
                  <a:t>𝛼</a:t>
                </a:r>
                <a:r>
                  <a:rPr lang="en-AU" sz="1100" b="0" i="0">
                    <a:latin typeface="Cambria Math"/>
                  </a:rPr>
                  <a:t>−1)</a:t>
                </a:r>
                <a:endParaRPr lang="en-AU" sz="1100"/>
              </a:p>
            </xdr:txBody>
          </xdr:sp>
        </mc:Fallback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66675</xdr:colOff>
      <xdr:row>23</xdr:row>
      <xdr:rowOff>114300</xdr:rowOff>
    </xdr:to>
    <xdr:pic>
      <xdr:nvPicPr>
        <xdr:cNvPr id="155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62675" cy="449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10</xdr:col>
      <xdr:colOff>485775</xdr:colOff>
      <xdr:row>37</xdr:row>
      <xdr:rowOff>76200</xdr:rowOff>
    </xdr:to>
    <xdr:pic>
      <xdr:nvPicPr>
        <xdr:cNvPr id="155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"/>
          <a:ext cx="65817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10</xdr:col>
      <xdr:colOff>28575</xdr:colOff>
      <xdr:row>82</xdr:row>
      <xdr:rowOff>85725</xdr:rowOff>
    </xdr:to>
    <xdr:pic>
      <xdr:nvPicPr>
        <xdr:cNvPr id="155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0"/>
          <a:ext cx="6124575" cy="827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workbookViewId="0">
      <selection activeCell="B18" sqref="B18"/>
    </sheetView>
  </sheetViews>
  <sheetFormatPr defaultRowHeight="15" x14ac:dyDescent="0.25"/>
  <cols>
    <col min="1" max="1" width="17.5703125" customWidth="1"/>
    <col min="2" max="2" width="17.85546875" customWidth="1"/>
    <col min="3" max="3" width="18.28515625" customWidth="1"/>
  </cols>
  <sheetData>
    <row r="1" spans="1:13" s="15" customFormat="1" ht="26.25" x14ac:dyDescent="0.4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3" spans="1:13" x14ac:dyDescent="0.25">
      <c r="A3" s="28" t="s">
        <v>8</v>
      </c>
    </row>
    <row r="4" spans="1:13" x14ac:dyDescent="0.25">
      <c r="A4" t="s">
        <v>9</v>
      </c>
      <c r="B4" s="17">
        <v>11000</v>
      </c>
      <c r="C4" t="s">
        <v>3</v>
      </c>
    </row>
    <row r="5" spans="1:13" x14ac:dyDescent="0.25">
      <c r="A5" t="s">
        <v>10</v>
      </c>
      <c r="B5" s="17">
        <v>60</v>
      </c>
      <c r="C5" t="s">
        <v>4</v>
      </c>
    </row>
    <row r="6" spans="1:13" x14ac:dyDescent="0.25">
      <c r="A6" t="s">
        <v>7</v>
      </c>
      <c r="B6" s="8">
        <f>B5*10^6/(B4*SQRT(3))</f>
        <v>3149.1832864888679</v>
      </c>
      <c r="C6" t="s">
        <v>11</v>
      </c>
    </row>
    <row r="8" spans="1:13" x14ac:dyDescent="0.25">
      <c r="A8" s="29" t="s">
        <v>13</v>
      </c>
    </row>
    <row r="9" spans="1:13" x14ac:dyDescent="0.25">
      <c r="A9" s="22" t="s">
        <v>6</v>
      </c>
      <c r="B9" s="16" t="s">
        <v>20</v>
      </c>
    </row>
    <row r="10" spans="1:13" x14ac:dyDescent="0.25">
      <c r="A10" s="23" t="s">
        <v>1</v>
      </c>
      <c r="B10" s="2">
        <f>IF(B9="Standard Inverse",0.02,IF(B9="Very Inverse",1,IF(B9="Extremely Inverse",2,IF(B9="Long Time Inverse",1,""))))</f>
        <v>2</v>
      </c>
    </row>
    <row r="11" spans="1:13" x14ac:dyDescent="0.25">
      <c r="A11" s="23" t="s">
        <v>2</v>
      </c>
      <c r="B11" s="2">
        <f>IF(B9="Standard Inverse",0.14,IF(B9="Very Inverse",13.5,IF(B9="Extremely Inverse",80,IF(B9="Long Time Inverse",120,""))))</f>
        <v>80</v>
      </c>
    </row>
    <row r="12" spans="1:13" x14ac:dyDescent="0.25">
      <c r="A12" s="6" t="s">
        <v>15</v>
      </c>
      <c r="B12" s="9">
        <v>0.35</v>
      </c>
      <c r="C12" t="s">
        <v>16</v>
      </c>
    </row>
    <row r="13" spans="1:13" ht="18" x14ac:dyDescent="0.35">
      <c r="A13" s="6" t="s">
        <v>24</v>
      </c>
      <c r="B13" s="7">
        <v>11000</v>
      </c>
      <c r="C13" t="s">
        <v>3</v>
      </c>
    </row>
    <row r="14" spans="1:13" ht="18" x14ac:dyDescent="0.35">
      <c r="A14" s="6" t="s">
        <v>25</v>
      </c>
      <c r="B14" s="7">
        <v>400</v>
      </c>
      <c r="C14" t="s">
        <v>11</v>
      </c>
    </row>
    <row r="15" spans="1:13" ht="18" x14ac:dyDescent="0.35">
      <c r="A15" s="6" t="s">
        <v>35</v>
      </c>
      <c r="B15" s="7">
        <v>5</v>
      </c>
      <c r="C15" s="10" t="s">
        <v>12</v>
      </c>
    </row>
    <row r="16" spans="1:13" ht="18" x14ac:dyDescent="0.35">
      <c r="A16" s="6" t="s">
        <v>26</v>
      </c>
      <c r="B16" s="19">
        <f>B14*(B13/$B$4)</f>
        <v>400</v>
      </c>
      <c r="C16" s="20" t="str">
        <f>"Adjusted to "&amp;$B$4&amp;"V Base"</f>
        <v>Adjusted to 11000V Base</v>
      </c>
    </row>
    <row r="17" spans="1:3" ht="18" x14ac:dyDescent="0.35">
      <c r="A17" s="6" t="s">
        <v>27</v>
      </c>
      <c r="B17" s="24">
        <v>0.9</v>
      </c>
      <c r="C17" t="s">
        <v>16</v>
      </c>
    </row>
    <row r="18" spans="1:3" ht="18" x14ac:dyDescent="0.35">
      <c r="A18" s="6" t="s">
        <v>28</v>
      </c>
      <c r="B18" s="25">
        <v>8</v>
      </c>
      <c r="C18" s="26" t="s">
        <v>12</v>
      </c>
    </row>
    <row r="19" spans="1:3" ht="18" x14ac:dyDescent="0.35">
      <c r="A19" s="6" t="s">
        <v>29</v>
      </c>
      <c r="B19" s="19">
        <f>B18*$B$14*($B$13/$B$4)</f>
        <v>3200</v>
      </c>
      <c r="C19" s="20" t="str">
        <f>"Adjusted to "&amp;$B$4&amp;"V Base"</f>
        <v>Adjusted to 11000V Base</v>
      </c>
    </row>
    <row r="20" spans="1:3" ht="18" x14ac:dyDescent="0.35">
      <c r="A20" s="6" t="s">
        <v>47</v>
      </c>
      <c r="B20" s="25">
        <v>0.25</v>
      </c>
      <c r="C20" t="s">
        <v>46</v>
      </c>
    </row>
    <row r="21" spans="1:3" ht="18" x14ac:dyDescent="0.35">
      <c r="A21" s="6" t="s">
        <v>48</v>
      </c>
      <c r="B21" s="25">
        <v>2</v>
      </c>
      <c r="C21" t="s">
        <v>46</v>
      </c>
    </row>
    <row r="22" spans="1:3" ht="18" x14ac:dyDescent="0.35">
      <c r="A22" s="6" t="s">
        <v>49</v>
      </c>
      <c r="B22" s="25">
        <v>0.4</v>
      </c>
      <c r="C22" t="s">
        <v>16</v>
      </c>
    </row>
    <row r="23" spans="1:3" x14ac:dyDescent="0.25">
      <c r="A23" s="29" t="s">
        <v>14</v>
      </c>
    </row>
    <row r="24" spans="1:3" ht="18" x14ac:dyDescent="0.35">
      <c r="A24" s="22" t="s">
        <v>42</v>
      </c>
      <c r="B24" s="16" t="s">
        <v>19</v>
      </c>
    </row>
    <row r="25" spans="1:3" ht="18" x14ac:dyDescent="0.35">
      <c r="A25" s="23" t="s">
        <v>43</v>
      </c>
      <c r="B25" s="2">
        <f>IF(B24="Standard Inverse",0.02,IF(B24="Very Inverse",1,IF(B24="Extremely Inverse",2,IF(B24="Long Time Inverse",1,""))))</f>
        <v>1</v>
      </c>
    </row>
    <row r="26" spans="1:3" ht="18" x14ac:dyDescent="0.35">
      <c r="A26" s="23" t="s">
        <v>44</v>
      </c>
      <c r="B26" s="2">
        <f>IF(B24="Standard Inverse",0.14,IF(B24="Very Inverse",13.5,IF(B24="Extremely Inverse",80,IF(B24="Long Time Inverse",120,""))))</f>
        <v>13.5</v>
      </c>
    </row>
    <row r="27" spans="1:3" ht="18" x14ac:dyDescent="0.35">
      <c r="A27" s="6" t="s">
        <v>45</v>
      </c>
      <c r="B27" s="21">
        <v>0.5</v>
      </c>
      <c r="C27" t="s">
        <v>16</v>
      </c>
    </row>
    <row r="28" spans="1:3" x14ac:dyDescent="0.25">
      <c r="A28" s="12" t="s">
        <v>18</v>
      </c>
      <c r="B28" s="21">
        <v>0.4</v>
      </c>
      <c r="C28" t="s">
        <v>16</v>
      </c>
    </row>
    <row r="29" spans="1:3" ht="18" x14ac:dyDescent="0.35">
      <c r="A29" s="6" t="s">
        <v>36</v>
      </c>
      <c r="B29" s="21">
        <v>11000</v>
      </c>
      <c r="C29" t="s">
        <v>3</v>
      </c>
    </row>
    <row r="30" spans="1:3" ht="18" x14ac:dyDescent="0.35">
      <c r="A30" s="6" t="s">
        <v>37</v>
      </c>
      <c r="B30" s="21">
        <v>250</v>
      </c>
      <c r="C30" t="s">
        <v>11</v>
      </c>
    </row>
    <row r="31" spans="1:3" ht="18" x14ac:dyDescent="0.35">
      <c r="A31" s="6" t="s">
        <v>38</v>
      </c>
      <c r="B31" s="21">
        <v>5</v>
      </c>
      <c r="C31" s="10" t="s">
        <v>12</v>
      </c>
    </row>
    <row r="32" spans="1:3" ht="18" x14ac:dyDescent="0.35">
      <c r="A32" s="6" t="s">
        <v>67</v>
      </c>
      <c r="B32" s="8">
        <f>B30*(B29/$B$4)</f>
        <v>250</v>
      </c>
      <c r="C32" s="10" t="str">
        <f>"Adjusted to "&amp;$B$4&amp;"V Base"</f>
        <v>Adjusted to 11000V Base</v>
      </c>
    </row>
    <row r="33" spans="1:3" ht="18" x14ac:dyDescent="0.35">
      <c r="A33" s="18" t="s">
        <v>39</v>
      </c>
      <c r="B33" s="24">
        <v>0.8</v>
      </c>
      <c r="C33" t="s">
        <v>16</v>
      </c>
    </row>
    <row r="34" spans="1:3" ht="18" x14ac:dyDescent="0.35">
      <c r="A34" s="6" t="s">
        <v>40</v>
      </c>
      <c r="B34" s="25">
        <v>12</v>
      </c>
      <c r="C34" s="26" t="s">
        <v>12</v>
      </c>
    </row>
    <row r="35" spans="1:3" ht="18" x14ac:dyDescent="0.35">
      <c r="A35" s="6" t="s">
        <v>41</v>
      </c>
      <c r="B35" s="19">
        <f>B34*$B$30*($B$29/$B$4)</f>
        <v>3000</v>
      </c>
      <c r="C35" s="20" t="str">
        <f>"Adjusted to "&amp;$B$4&amp;"V Base"</f>
        <v>Adjusted to 11000V Base</v>
      </c>
    </row>
    <row r="36" spans="1:3" ht="18" x14ac:dyDescent="0.35">
      <c r="A36" s="6" t="s">
        <v>50</v>
      </c>
      <c r="B36" s="25">
        <v>0.2</v>
      </c>
      <c r="C36" t="s">
        <v>46</v>
      </c>
    </row>
    <row r="37" spans="1:3" ht="18" x14ac:dyDescent="0.35">
      <c r="A37" s="6" t="s">
        <v>51</v>
      </c>
      <c r="B37" s="25">
        <v>3</v>
      </c>
      <c r="C37" t="s">
        <v>46</v>
      </c>
    </row>
    <row r="38" spans="1:3" ht="18" x14ac:dyDescent="0.35">
      <c r="A38" s="6" t="s">
        <v>52</v>
      </c>
      <c r="B38" s="25">
        <v>0.3</v>
      </c>
      <c r="C38" t="s">
        <v>16</v>
      </c>
    </row>
    <row r="39" spans="1:3" x14ac:dyDescent="0.25">
      <c r="A39" s="29" t="s">
        <v>17</v>
      </c>
    </row>
    <row r="40" spans="1:3" ht="18" x14ac:dyDescent="0.35">
      <c r="A40" s="22" t="s">
        <v>56</v>
      </c>
      <c r="B40" s="16" t="s">
        <v>5</v>
      </c>
    </row>
    <row r="41" spans="1:3" ht="18" x14ac:dyDescent="0.35">
      <c r="A41" s="23" t="s">
        <v>57</v>
      </c>
      <c r="B41" s="2">
        <f>IF(B40="Standard Inverse",0.02,IF(B40="Very Inverse",1,IF(B40="Extremely Inverse",2,IF(B40="Long Time Inverse",1,""))))</f>
        <v>0.02</v>
      </c>
    </row>
    <row r="42" spans="1:3" ht="18" x14ac:dyDescent="0.35">
      <c r="A42" s="23" t="s">
        <v>58</v>
      </c>
      <c r="B42" s="2">
        <f>IF(B40="Standard Inverse",0.14,IF(B40="Very Inverse",13.5,IF(B40="Extremely Inverse",80,IF(B40="Long Time Inverse",120,""))))</f>
        <v>0.14000000000000001</v>
      </c>
    </row>
    <row r="43" spans="1:3" ht="18" x14ac:dyDescent="0.35">
      <c r="A43" s="6" t="s">
        <v>59</v>
      </c>
      <c r="B43" s="21">
        <v>0.4</v>
      </c>
      <c r="C43" t="s">
        <v>16</v>
      </c>
    </row>
    <row r="44" spans="1:3" x14ac:dyDescent="0.25">
      <c r="A44" s="12" t="s">
        <v>18</v>
      </c>
      <c r="B44" s="21">
        <v>0.5</v>
      </c>
      <c r="C44" t="s">
        <v>16</v>
      </c>
    </row>
    <row r="45" spans="1:3" ht="18" x14ac:dyDescent="0.35">
      <c r="A45" s="6" t="s">
        <v>60</v>
      </c>
      <c r="B45" s="21">
        <v>400</v>
      </c>
      <c r="C45" t="s">
        <v>3</v>
      </c>
    </row>
    <row r="46" spans="1:3" ht="18" x14ac:dyDescent="0.35">
      <c r="A46" s="6" t="s">
        <v>61</v>
      </c>
      <c r="B46" s="21">
        <v>3600</v>
      </c>
      <c r="C46" t="s">
        <v>11</v>
      </c>
    </row>
    <row r="47" spans="1:3" ht="18" x14ac:dyDescent="0.35">
      <c r="A47" s="6" t="s">
        <v>62</v>
      </c>
      <c r="B47" s="21">
        <v>6</v>
      </c>
      <c r="C47" s="10" t="s">
        <v>12</v>
      </c>
    </row>
    <row r="48" spans="1:3" ht="18" x14ac:dyDescent="0.35">
      <c r="A48" s="6" t="s">
        <v>66</v>
      </c>
      <c r="B48" s="19">
        <f>B46*(B45/$B$4)</f>
        <v>130.90909090909091</v>
      </c>
      <c r="C48" s="20" t="str">
        <f>"Adjusted to "&amp;$B$4&amp;"V Base"</f>
        <v>Adjusted to 11000V Base</v>
      </c>
    </row>
    <row r="49" spans="1:3" ht="18" x14ac:dyDescent="0.35">
      <c r="A49" s="18" t="s">
        <v>63</v>
      </c>
      <c r="B49" s="24">
        <v>0.5</v>
      </c>
      <c r="C49" t="s">
        <v>16</v>
      </c>
    </row>
    <row r="50" spans="1:3" ht="18" x14ac:dyDescent="0.35">
      <c r="A50" s="6" t="s">
        <v>64</v>
      </c>
      <c r="B50" s="25">
        <v>16</v>
      </c>
      <c r="C50" s="26" t="s">
        <v>12</v>
      </c>
    </row>
    <row r="51" spans="1:3" ht="18" x14ac:dyDescent="0.35">
      <c r="A51" s="6" t="s">
        <v>65</v>
      </c>
      <c r="B51" s="19">
        <f>B50*$B$46*($B$45/$B$4)</f>
        <v>2094.5454545454545</v>
      </c>
      <c r="C51" s="20" t="str">
        <f>"Adjusted to "&amp;$B$4&amp;"V Base"</f>
        <v>Adjusted to 11000V Base</v>
      </c>
    </row>
    <row r="52" spans="1:3" ht="18" x14ac:dyDescent="0.35">
      <c r="A52" s="6" t="s">
        <v>53</v>
      </c>
      <c r="B52" s="25">
        <v>0.3</v>
      </c>
      <c r="C52" t="s">
        <v>46</v>
      </c>
    </row>
    <row r="53" spans="1:3" ht="18" x14ac:dyDescent="0.35">
      <c r="A53" s="6" t="s">
        <v>54</v>
      </c>
      <c r="B53" s="25">
        <v>5</v>
      </c>
      <c r="C53" t="s">
        <v>46</v>
      </c>
    </row>
    <row r="54" spans="1:3" ht="18" x14ac:dyDescent="0.35">
      <c r="A54" s="6" t="s">
        <v>55</v>
      </c>
      <c r="B54" s="25">
        <v>0.2</v>
      </c>
      <c r="C54" t="s">
        <v>16</v>
      </c>
    </row>
  </sheetData>
  <sheetProtection sheet="1" objects="1" scenarios="1"/>
  <dataValidations count="1">
    <dataValidation type="list" allowBlank="1" showInputMessage="1" showErrorMessage="1" sqref="B9 B40 B24">
      <formula1>"Standard Inverse,Very Inverse,Extremely Inverse,Long Time Inverse"</formula1>
    </dataValidation>
  </dataValidations>
  <pageMargins left="0.7" right="0.7" top="0.75" bottom="0.75" header="0.3" footer="0.3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topLeftCell="A4" workbookViewId="0">
      <selection activeCell="F4" sqref="F4"/>
    </sheetView>
  </sheetViews>
  <sheetFormatPr defaultRowHeight="15" x14ac:dyDescent="0.25"/>
  <cols>
    <col min="1" max="1" width="10.85546875" customWidth="1"/>
  </cols>
  <sheetData>
    <row r="2" spans="1:17" x14ac:dyDescent="0.25">
      <c r="B2" t="s">
        <v>7</v>
      </c>
    </row>
    <row r="3" spans="1:17" x14ac:dyDescent="0.25">
      <c r="B3" s="2">
        <f>Sheet1!B6</f>
        <v>3149.1832864888679</v>
      </c>
      <c r="C3" s="2">
        <v>0.01</v>
      </c>
    </row>
    <row r="4" spans="1:17" x14ac:dyDescent="0.25">
      <c r="B4" s="2">
        <f>B3</f>
        <v>3149.1832864888679</v>
      </c>
      <c r="C4" s="2">
        <v>10</v>
      </c>
    </row>
    <row r="6" spans="1:17" x14ac:dyDescent="0.25">
      <c r="B6" t="s">
        <v>22</v>
      </c>
      <c r="H6" t="s">
        <v>14</v>
      </c>
      <c r="N6" t="s">
        <v>17</v>
      </c>
    </row>
    <row r="7" spans="1:17" x14ac:dyDescent="0.25">
      <c r="B7" t="str">
        <f>Sheet1!B9&amp;" Curve"</f>
        <v>Extremely Inverse Curve</v>
      </c>
      <c r="H7" t="str">
        <f>Sheet1!B24&amp;" Curve"</f>
        <v>Very Inverse Curve</v>
      </c>
      <c r="N7" t="str">
        <f>Sheet1!B40&amp;" Curve"</f>
        <v>Standard Inverse Curve</v>
      </c>
    </row>
    <row r="8" spans="1:17" x14ac:dyDescent="0.25">
      <c r="B8" t="s">
        <v>0</v>
      </c>
      <c r="C8" s="32"/>
      <c r="D8" s="31"/>
      <c r="E8" s="31"/>
      <c r="H8" t="s">
        <v>0</v>
      </c>
      <c r="I8" s="13"/>
      <c r="J8" s="11"/>
      <c r="N8" t="s">
        <v>0</v>
      </c>
      <c r="O8" s="13"/>
      <c r="P8" s="11"/>
    </row>
    <row r="9" spans="1:17" x14ac:dyDescent="0.25">
      <c r="B9" s="33"/>
      <c r="C9" s="33" t="s">
        <v>70</v>
      </c>
      <c r="D9" s="33" t="s">
        <v>71</v>
      </c>
      <c r="E9" s="33" t="s">
        <v>69</v>
      </c>
      <c r="H9" s="33"/>
      <c r="I9" s="33" t="s">
        <v>70</v>
      </c>
      <c r="J9" s="33" t="s">
        <v>71</v>
      </c>
      <c r="K9" s="33" t="s">
        <v>69</v>
      </c>
      <c r="N9" s="33"/>
      <c r="O9" s="33" t="s">
        <v>70</v>
      </c>
      <c r="P9" s="33" t="s">
        <v>71</v>
      </c>
      <c r="Q9" s="33" t="s">
        <v>69</v>
      </c>
    </row>
    <row r="10" spans="1:17" x14ac:dyDescent="0.25">
      <c r="A10">
        <v>1</v>
      </c>
      <c r="B10" s="4">
        <f>C10/Sheet1!$B$16</f>
        <v>1.1000000000000001</v>
      </c>
      <c r="C10" s="4">
        <f>Sheet1!$B$16*1.1</f>
        <v>440.00000000000006</v>
      </c>
      <c r="D10" s="5">
        <f>BETA*Sheet1!$B$12/($B10^ALPHA-1)</f>
        <v>133.3333333333332</v>
      </c>
      <c r="E10" s="3">
        <f>D10-Sheet1!$B$27</f>
        <v>132.8333333333332</v>
      </c>
      <c r="G10">
        <f>A10</f>
        <v>1</v>
      </c>
      <c r="H10" s="4">
        <f>I10/Sheet1!$B$32</f>
        <v>1.1000000000000001</v>
      </c>
      <c r="I10" s="4">
        <f>Sheet1!B32*1.1</f>
        <v>275</v>
      </c>
      <c r="J10" s="5">
        <f>BETA1*Sheet1!B$28/($H10^ALPHA1-1)</f>
        <v>53.999999999999957</v>
      </c>
      <c r="K10" s="3">
        <f>J10-Sheet1!$B$43</f>
        <v>53.599999999999959</v>
      </c>
      <c r="M10">
        <f>A10</f>
        <v>1</v>
      </c>
      <c r="N10" s="4">
        <f>O10/Sheet1!$B$48</f>
        <v>1.1000000000000001</v>
      </c>
      <c r="O10" s="4">
        <f>Sheet1!B48*1.1</f>
        <v>144</v>
      </c>
      <c r="P10" s="5">
        <f>BETA2*Sheet1!B$44/($N10^ALPHA2-1)</f>
        <v>36.687216524918163</v>
      </c>
      <c r="Q10" s="3">
        <f>P10-Sheet1!$B$43</f>
        <v>36.287216524918165</v>
      </c>
    </row>
    <row r="11" spans="1:17" x14ac:dyDescent="0.25">
      <c r="A11">
        <v>2</v>
      </c>
      <c r="B11" s="4">
        <f>C11/Sheet1!$B$16</f>
        <v>1.49</v>
      </c>
      <c r="C11" s="4">
        <f t="shared" ref="C11:C18" si="0">$C$10+A11*($C$19-$C$10)/$A$19</f>
        <v>596</v>
      </c>
      <c r="D11" s="5">
        <f>BETA*Sheet1!$B$12/($B11^ALPHA-1)</f>
        <v>22.948938611589213</v>
      </c>
      <c r="E11" s="3">
        <f>D11-Sheet1!$B$27</f>
        <v>22.448938611589213</v>
      </c>
      <c r="G11">
        <f t="shared" ref="G11:G19" si="1">A11</f>
        <v>2</v>
      </c>
      <c r="H11" s="4">
        <f>I11/Sheet1!$B$32</f>
        <v>1.49</v>
      </c>
      <c r="I11" s="4">
        <f t="shared" ref="I11:I18" si="2">$I$10+G11*($I$19-$I$10)/$G$19</f>
        <v>372.5</v>
      </c>
      <c r="J11" s="5">
        <f>BETA1*Sheet1!B$28/($H11^ALPHA1-1)</f>
        <v>11.020408163265307</v>
      </c>
      <c r="K11" s="3">
        <f>J11-Sheet1!$B$43</f>
        <v>10.620408163265306</v>
      </c>
      <c r="M11">
        <f t="shared" ref="M11:M19" si="3">A11</f>
        <v>2</v>
      </c>
      <c r="N11" s="4">
        <f>O11/Sheet1!$B$48</f>
        <v>1.59</v>
      </c>
      <c r="O11" s="4">
        <f t="shared" ref="O11:O18" si="4">$O$10+M11*($O$19-$O$10)/$M$19</f>
        <v>208.14545454545456</v>
      </c>
      <c r="P11" s="5">
        <f>BETA2*Sheet1!B$44/($N11^ALPHA2-1)</f>
        <v>7.5124840458752669</v>
      </c>
      <c r="Q11" s="3">
        <f>P11-Sheet1!$B$43</f>
        <v>7.1124840458752665</v>
      </c>
    </row>
    <row r="12" spans="1:17" x14ac:dyDescent="0.25">
      <c r="A12">
        <v>4</v>
      </c>
      <c r="B12" s="4">
        <f>C12/Sheet1!$B$16</f>
        <v>1.88</v>
      </c>
      <c r="C12" s="4">
        <f t="shared" si="0"/>
        <v>752</v>
      </c>
      <c r="D12" s="5">
        <f>BETA*Sheet1!$B$12/($B12^ALPHA-1)</f>
        <v>11.047979797979799</v>
      </c>
      <c r="E12" s="3">
        <f>D12-Sheet1!$B$27</f>
        <v>10.547979797979799</v>
      </c>
      <c r="G12">
        <f t="shared" si="1"/>
        <v>4</v>
      </c>
      <c r="H12" s="4">
        <f>I12/Sheet1!$B$32</f>
        <v>1.88</v>
      </c>
      <c r="I12" s="4">
        <f t="shared" si="2"/>
        <v>470</v>
      </c>
      <c r="J12" s="5">
        <f>BETA1*Sheet1!B$28/($H12^ALPHA1-1)</f>
        <v>6.1363636363636376</v>
      </c>
      <c r="K12" s="3">
        <f>J12-Sheet1!$B$43</f>
        <v>5.7363636363636372</v>
      </c>
      <c r="M12">
        <f t="shared" si="3"/>
        <v>4</v>
      </c>
      <c r="N12" s="4">
        <f>O12/Sheet1!$B$48</f>
        <v>2.08</v>
      </c>
      <c r="O12" s="4">
        <f t="shared" si="4"/>
        <v>272.29090909090911</v>
      </c>
      <c r="P12" s="5">
        <f>BETA2*Sheet1!B$44/($N12^ALPHA2-1)</f>
        <v>4.7441043346839926</v>
      </c>
      <c r="Q12" s="3">
        <f>P12-Sheet1!$B$43</f>
        <v>4.3441043346839923</v>
      </c>
    </row>
    <row r="13" spans="1:17" x14ac:dyDescent="0.25">
      <c r="A13">
        <v>8</v>
      </c>
      <c r="B13" s="4">
        <f>C13/Sheet1!$B$16</f>
        <v>2.66</v>
      </c>
      <c r="C13" s="4">
        <f t="shared" si="0"/>
        <v>1064</v>
      </c>
      <c r="D13" s="5">
        <f>BETA*Sheet1!$B$12/($B13^ALPHA-1)</f>
        <v>4.6085983277371776</v>
      </c>
      <c r="E13" s="3">
        <f>D13-Sheet1!$B$27</f>
        <v>4.1085983277371776</v>
      </c>
      <c r="G13">
        <f t="shared" si="1"/>
        <v>8</v>
      </c>
      <c r="H13" s="4">
        <f>I13/Sheet1!$B$32</f>
        <v>2.66</v>
      </c>
      <c r="I13" s="4">
        <f t="shared" si="2"/>
        <v>665</v>
      </c>
      <c r="J13" s="5">
        <f>BETA1*Sheet1!B$28/($H13^ALPHA1-1)</f>
        <v>3.2530120481927711</v>
      </c>
      <c r="K13" s="3">
        <f>J13-Sheet1!$B$43</f>
        <v>2.8530120481927712</v>
      </c>
      <c r="M13">
        <f t="shared" si="3"/>
        <v>8</v>
      </c>
      <c r="N13" s="4">
        <f>O13/Sheet1!$B$48</f>
        <v>3.0600000000000005</v>
      </c>
      <c r="O13" s="4">
        <f t="shared" si="4"/>
        <v>400.58181818181822</v>
      </c>
      <c r="P13" s="5">
        <f>BETA2*Sheet1!B$44/($N13^ALPHA2-1)</f>
        <v>3.0945594162295031</v>
      </c>
      <c r="Q13" s="3">
        <f>P13-Sheet1!$B$43</f>
        <v>2.6945594162295032</v>
      </c>
    </row>
    <row r="14" spans="1:17" x14ac:dyDescent="0.25">
      <c r="A14">
        <v>12</v>
      </c>
      <c r="B14" s="4">
        <f>C14/Sheet1!$B$16</f>
        <v>3.44</v>
      </c>
      <c r="C14" s="4">
        <f t="shared" si="0"/>
        <v>1376</v>
      </c>
      <c r="D14" s="5">
        <f>BETA*Sheet1!$B$12/($B14^ALPHA-1)</f>
        <v>2.5845517648796341</v>
      </c>
      <c r="E14" s="3">
        <f>D14-Sheet1!$B$27</f>
        <v>2.0845517648796341</v>
      </c>
      <c r="G14">
        <f t="shared" si="1"/>
        <v>12</v>
      </c>
      <c r="H14" s="4">
        <f>I14/Sheet1!$B$32</f>
        <v>3.44</v>
      </c>
      <c r="I14" s="4">
        <f t="shared" si="2"/>
        <v>860</v>
      </c>
      <c r="J14" s="5">
        <f>BETA1*Sheet1!B$28/($H14^ALPHA1-1)</f>
        <v>2.2131147540983607</v>
      </c>
      <c r="K14" s="3">
        <f>J14-Sheet1!$B$43</f>
        <v>1.8131147540983608</v>
      </c>
      <c r="M14">
        <f t="shared" si="3"/>
        <v>12</v>
      </c>
      <c r="N14" s="4">
        <f>O14/Sheet1!$B$48</f>
        <v>4.04</v>
      </c>
      <c r="O14" s="4">
        <f t="shared" si="4"/>
        <v>528.87272727272727</v>
      </c>
      <c r="P14" s="5">
        <f>BETA2*Sheet1!B$44/($N14^ALPHA2-1)</f>
        <v>2.4718868363437205</v>
      </c>
      <c r="Q14" s="3">
        <f>P14-Sheet1!$B$43</f>
        <v>2.0718868363437206</v>
      </c>
    </row>
    <row r="15" spans="1:17" x14ac:dyDescent="0.25">
      <c r="A15">
        <v>14</v>
      </c>
      <c r="B15" s="4">
        <f>C15/Sheet1!$B$16</f>
        <v>3.83</v>
      </c>
      <c r="C15" s="4">
        <f t="shared" si="0"/>
        <v>1532</v>
      </c>
      <c r="D15" s="5">
        <f>BETA*Sheet1!$B$12/($B15^ALPHA-1)</f>
        <v>2.0484457417934143</v>
      </c>
      <c r="E15" s="3">
        <f>D15-Sheet1!$B$27</f>
        <v>1.5484457417934143</v>
      </c>
      <c r="G15">
        <f t="shared" si="1"/>
        <v>14</v>
      </c>
      <c r="H15" s="4">
        <f>I15/Sheet1!$B$32</f>
        <v>3.83</v>
      </c>
      <c r="I15" s="4">
        <f t="shared" si="2"/>
        <v>957.5</v>
      </c>
      <c r="J15" s="5">
        <f>BETA1*Sheet1!B$28/($H15^ALPHA1-1)</f>
        <v>1.9081272084805654</v>
      </c>
      <c r="K15" s="3">
        <f>J15-Sheet1!$B$43</f>
        <v>1.5081272084805653</v>
      </c>
      <c r="M15">
        <f t="shared" si="3"/>
        <v>14</v>
      </c>
      <c r="N15" s="4">
        <f>O15/Sheet1!$B$48</f>
        <v>4.53</v>
      </c>
      <c r="O15" s="4">
        <f t="shared" si="4"/>
        <v>593.0181818181818</v>
      </c>
      <c r="P15" s="5">
        <f>BETA2*Sheet1!B$44/($N15^ALPHA2-1)</f>
        <v>2.281949380645</v>
      </c>
      <c r="Q15" s="3">
        <f>P15-Sheet1!$B$43</f>
        <v>1.8819493806450001</v>
      </c>
    </row>
    <row r="16" spans="1:17" x14ac:dyDescent="0.25">
      <c r="A16">
        <v>15</v>
      </c>
      <c r="B16" s="4">
        <f>C16/Sheet1!$B$16</f>
        <v>4.0250000000000004</v>
      </c>
      <c r="C16" s="4">
        <f t="shared" si="0"/>
        <v>1610</v>
      </c>
      <c r="D16" s="5">
        <f>BETA*Sheet1!$B$12/($B16^ALPHA-1)</f>
        <v>1.8420295218124252</v>
      </c>
      <c r="E16" s="3">
        <f>D16-Sheet1!$B$27</f>
        <v>1.3420295218124252</v>
      </c>
      <c r="G16">
        <f t="shared" si="1"/>
        <v>15</v>
      </c>
      <c r="H16" s="4">
        <f>I16/Sheet1!$B$32</f>
        <v>4.0250000000000004</v>
      </c>
      <c r="I16" s="4">
        <f t="shared" si="2"/>
        <v>1006.25</v>
      </c>
      <c r="J16" s="5">
        <f>BETA1*Sheet1!B$28/($H16^ALPHA1-1)</f>
        <v>1.7851239669421486</v>
      </c>
      <c r="K16" s="3">
        <f>J16-Sheet1!$B$43</f>
        <v>1.3851239669421487</v>
      </c>
      <c r="M16">
        <f t="shared" si="3"/>
        <v>15</v>
      </c>
      <c r="N16" s="4">
        <f>O16/Sheet1!$B$48</f>
        <v>4.7750000000000004</v>
      </c>
      <c r="O16" s="4">
        <f t="shared" si="4"/>
        <v>625.09090909090912</v>
      </c>
      <c r="P16" s="5">
        <f>BETA2*Sheet1!B$44/($N16^ALPHA2-1)</f>
        <v>2.2039015248018847</v>
      </c>
      <c r="Q16" s="3">
        <f>P16-Sheet1!$B$43</f>
        <v>1.8039015248018848</v>
      </c>
    </row>
    <row r="17" spans="1:17" x14ac:dyDescent="0.25">
      <c r="A17">
        <v>16</v>
      </c>
      <c r="B17" s="4">
        <f>C17/Sheet1!$B$16</f>
        <v>4.22</v>
      </c>
      <c r="C17" s="4">
        <f t="shared" si="0"/>
        <v>1688</v>
      </c>
      <c r="D17" s="5">
        <f>BETA*Sheet1!$B$12/($B17^ALPHA-1)</f>
        <v>1.6658337497917708</v>
      </c>
      <c r="E17" s="3">
        <f>D17-Sheet1!$B$27</f>
        <v>1.1658337497917708</v>
      </c>
      <c r="G17">
        <f t="shared" si="1"/>
        <v>16</v>
      </c>
      <c r="H17" s="4">
        <f>I17/Sheet1!$B$32</f>
        <v>4.22</v>
      </c>
      <c r="I17" s="4">
        <f t="shared" si="2"/>
        <v>1055</v>
      </c>
      <c r="J17" s="5">
        <f>BETA1*Sheet1!B$28/($H17^ALPHA1-1)</f>
        <v>1.6770186335403729</v>
      </c>
      <c r="K17" s="3">
        <f>J17-Sheet1!$B$43</f>
        <v>1.277018633540373</v>
      </c>
      <c r="M17">
        <f t="shared" si="3"/>
        <v>16</v>
      </c>
      <c r="N17" s="4">
        <f>O17/Sheet1!$B$48</f>
        <v>5.0200000000000005</v>
      </c>
      <c r="O17" s="4">
        <f t="shared" si="4"/>
        <v>657.16363636363644</v>
      </c>
      <c r="P17" s="5">
        <f>BETA2*Sheet1!B$44/($N17^ALPHA2-1)</f>
        <v>2.1344798287555933</v>
      </c>
      <c r="Q17" s="3">
        <f>P17-Sheet1!$B$43</f>
        <v>1.7344798287555934</v>
      </c>
    </row>
    <row r="18" spans="1:17" x14ac:dyDescent="0.25">
      <c r="A18">
        <v>18</v>
      </c>
      <c r="B18" s="4">
        <f>C18/Sheet1!$B$16</f>
        <v>4.6100000000000003</v>
      </c>
      <c r="C18" s="4">
        <f t="shared" si="0"/>
        <v>1844</v>
      </c>
      <c r="D18" s="5">
        <f>BETA*Sheet1!$B$12/($B18^ALPHA-1)</f>
        <v>1.3825726714760442</v>
      </c>
      <c r="E18" s="3">
        <f>D18-Sheet1!$B$27</f>
        <v>0.88257267147604423</v>
      </c>
      <c r="G18">
        <f t="shared" si="1"/>
        <v>18</v>
      </c>
      <c r="H18" s="4">
        <f>I18/Sheet1!$B$32</f>
        <v>4.6100000000000003</v>
      </c>
      <c r="I18" s="4">
        <f t="shared" si="2"/>
        <v>1152.5</v>
      </c>
      <c r="J18" s="5">
        <f>BETA1*Sheet1!B$28/($H18^ALPHA1-1)</f>
        <v>1.4958448753462603</v>
      </c>
      <c r="K18" s="3">
        <f>J18-Sheet1!$B$43</f>
        <v>1.0958448753462604</v>
      </c>
      <c r="M18">
        <f t="shared" si="3"/>
        <v>18</v>
      </c>
      <c r="N18" s="4">
        <f>O18/Sheet1!$B$48</f>
        <v>5.5100000000000007</v>
      </c>
      <c r="O18" s="4">
        <f t="shared" si="4"/>
        <v>721.30909090909097</v>
      </c>
      <c r="P18" s="5">
        <f>BETA2*Sheet1!B$44/($N18^ALPHA2-1)</f>
        <v>2.0161029711686682</v>
      </c>
      <c r="Q18" s="3">
        <f>P18-Sheet1!$B$43</f>
        <v>1.6161029711686683</v>
      </c>
    </row>
    <row r="19" spans="1:17" x14ac:dyDescent="0.25">
      <c r="A19">
        <v>20</v>
      </c>
      <c r="B19" s="4">
        <f>C19/Sheet1!$B$16</f>
        <v>5</v>
      </c>
      <c r="C19" s="4">
        <f>IF(Sheet1!$B$15*Sheet1!$B$16&gt;=FAULT_CURRENT,FAULT_CURRENT,Sheet1!$B$15*Sheet1!$B$16)</f>
        <v>2000</v>
      </c>
      <c r="D19" s="5">
        <f>BETA*Sheet1!$B$12/($B19^ALPHA-1)</f>
        <v>1.1666666666666667</v>
      </c>
      <c r="E19" s="3">
        <f>D19-Sheet1!$B$27</f>
        <v>0.66666666666666674</v>
      </c>
      <c r="G19">
        <f t="shared" si="1"/>
        <v>20</v>
      </c>
      <c r="H19" s="4">
        <f>I19/Sheet1!$B$32</f>
        <v>5</v>
      </c>
      <c r="I19" s="4">
        <f>IF(Sheet1!$B$31*Sheet1!$B$32&gt;=FAULT_CURRENT,FAULT_CURRENT,Sheet1!$B$31*Sheet1!$B$32)</f>
        <v>1250</v>
      </c>
      <c r="J19" s="5">
        <f>BETA1*Sheet1!B$28/($H19^ALPHA1-1)</f>
        <v>1.35</v>
      </c>
      <c r="K19" s="3">
        <f>J19-Sheet1!$B$43</f>
        <v>0.95000000000000007</v>
      </c>
      <c r="M19">
        <f t="shared" si="3"/>
        <v>20</v>
      </c>
      <c r="N19" s="4">
        <f>O19/Sheet1!$B$48</f>
        <v>6</v>
      </c>
      <c r="O19" s="4">
        <f>IF(Sheet1!$B$47*Sheet1!$B$48&gt;=FAULT_CURRENT,FAULT_CURRENT,Sheet1!$B$47*Sheet1!$B$48)</f>
        <v>785.4545454545455</v>
      </c>
      <c r="P19" s="5">
        <f>BETA2*Sheet1!B$44/($N19^ALPHA2-1)</f>
        <v>1.9185962270602539</v>
      </c>
      <c r="Q19" s="3">
        <f>P19-Sheet1!$B$43</f>
        <v>1.5185962270602538</v>
      </c>
    </row>
    <row r="21" spans="1:17" x14ac:dyDescent="0.25">
      <c r="B21" t="s">
        <v>31</v>
      </c>
      <c r="C21" s="2">
        <f>C19</f>
        <v>2000</v>
      </c>
      <c r="D21" s="2">
        <f>Sheet1!$B$17</f>
        <v>0.9</v>
      </c>
      <c r="H21" t="s">
        <v>32</v>
      </c>
      <c r="I21" s="2">
        <f>I19</f>
        <v>1250</v>
      </c>
      <c r="J21" s="2">
        <f>Sheet1!B33</f>
        <v>0.8</v>
      </c>
      <c r="N21" t="s">
        <v>33</v>
      </c>
      <c r="O21" s="27">
        <f>O19</f>
        <v>785.4545454545455</v>
      </c>
      <c r="P21" s="2">
        <f>Sheet1!B49</f>
        <v>0.5</v>
      </c>
    </row>
    <row r="22" spans="1:17" x14ac:dyDescent="0.25">
      <c r="C22" s="2">
        <f>C21</f>
        <v>2000</v>
      </c>
      <c r="D22" s="3">
        <f>D19</f>
        <v>1.1666666666666667</v>
      </c>
      <c r="I22" s="2">
        <f>I21</f>
        <v>1250</v>
      </c>
      <c r="J22" s="3">
        <f>J19</f>
        <v>1.35</v>
      </c>
      <c r="O22" s="27">
        <f>O21</f>
        <v>785.4545454545455</v>
      </c>
      <c r="P22" s="3">
        <f>P19</f>
        <v>1.9185962270602539</v>
      </c>
    </row>
    <row r="24" spans="1:17" x14ac:dyDescent="0.25">
      <c r="B24" t="s">
        <v>30</v>
      </c>
      <c r="C24" s="2">
        <f>C22</f>
        <v>2000</v>
      </c>
      <c r="D24" s="2">
        <f>Sheet1!B17</f>
        <v>0.9</v>
      </c>
      <c r="H24" t="s">
        <v>23</v>
      </c>
      <c r="I24" s="2">
        <f>I22</f>
        <v>1250</v>
      </c>
      <c r="J24" s="2">
        <f>Sheet1!B33</f>
        <v>0.8</v>
      </c>
      <c r="N24" t="s">
        <v>34</v>
      </c>
      <c r="O24" s="27">
        <f>O22</f>
        <v>785.4545454545455</v>
      </c>
      <c r="P24" s="2">
        <f>Sheet1!B49</f>
        <v>0.5</v>
      </c>
    </row>
    <row r="25" spans="1:17" x14ac:dyDescent="0.25">
      <c r="C25" s="27">
        <f>IF(Sheet1!B19&gt;B3,B3,IF(Sheet1!B19&lt;C24,C24,Sheet1!B19))</f>
        <v>3149.1832864888679</v>
      </c>
      <c r="D25" s="2">
        <f>D24</f>
        <v>0.9</v>
      </c>
      <c r="I25" s="27">
        <f>IF(Sheet1!B35&gt;B3,B3,IF(Sheet1!B35&lt;I24,I24,Sheet1!B35))</f>
        <v>3000</v>
      </c>
      <c r="J25" s="2">
        <f>J24</f>
        <v>0.8</v>
      </c>
      <c r="O25" s="27">
        <f>IF(Sheet1!B51&gt;B3,B3,IF(Sheet1!B51&lt;O24,O24,Sheet1!B51))</f>
        <v>2094.5454545454545</v>
      </c>
      <c r="P25" s="2">
        <f>P24</f>
        <v>0.5</v>
      </c>
    </row>
    <row r="26" spans="1:17" x14ac:dyDescent="0.25">
      <c r="C26" s="30"/>
      <c r="D26" s="31"/>
      <c r="I26" s="30"/>
      <c r="J26" s="31"/>
      <c r="O26" s="30"/>
      <c r="P26" s="31"/>
    </row>
    <row r="27" spans="1:17" x14ac:dyDescent="0.25">
      <c r="B27" t="s">
        <v>68</v>
      </c>
      <c r="C27" s="2">
        <f>Sheet1!B16*Sheet1!B20</f>
        <v>100</v>
      </c>
      <c r="D27" s="2">
        <f>D21</f>
        <v>0.9</v>
      </c>
      <c r="H27" t="s">
        <v>68</v>
      </c>
      <c r="I27" s="2">
        <f>Sheet1!B32*Sheet1!B36</f>
        <v>50</v>
      </c>
      <c r="J27" s="2">
        <f>J21</f>
        <v>0.8</v>
      </c>
      <c r="N27" t="s">
        <v>68</v>
      </c>
      <c r="O27" s="27">
        <f>Sheet1!B48*Sheet1!B52</f>
        <v>39.272727272727273</v>
      </c>
      <c r="P27" s="2">
        <f>P21</f>
        <v>0.5</v>
      </c>
    </row>
    <row r="28" spans="1:17" x14ac:dyDescent="0.25">
      <c r="C28" s="2">
        <f>C27</f>
        <v>100</v>
      </c>
      <c r="D28" s="2">
        <f>Sheet1!B22</f>
        <v>0.4</v>
      </c>
      <c r="I28" s="2">
        <f>I27</f>
        <v>50</v>
      </c>
      <c r="J28" s="2">
        <f>Sheet1!B38</f>
        <v>0.3</v>
      </c>
      <c r="O28" s="27">
        <f>O27</f>
        <v>39.272727272727273</v>
      </c>
      <c r="P28" s="2">
        <f>Sheet1!B54</f>
        <v>0.2</v>
      </c>
    </row>
    <row r="29" spans="1:17" x14ac:dyDescent="0.25">
      <c r="C29" s="27">
        <f>IF((Sheet1!B16*Sheet1!B21)&gt;B3,B3,Sheet1!B16*Sheet1!B21)</f>
        <v>800</v>
      </c>
      <c r="D29" s="2">
        <f>D28</f>
        <v>0.4</v>
      </c>
      <c r="I29" s="27">
        <f>IF((Sheet1!B32*Sheet1!B37)&gt;B3,B3,Sheet1!B32*Sheet1!B37)</f>
        <v>750</v>
      </c>
      <c r="J29" s="2">
        <f>J28</f>
        <v>0.3</v>
      </c>
      <c r="O29" s="27">
        <f>IF((Sheet1!B48*Sheet1!B53)&gt;B3,B3,Sheet1!B48*Sheet1!B53)</f>
        <v>654.5454545454545</v>
      </c>
      <c r="P29" s="2">
        <f>P28</f>
        <v>0.2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/>
  </sheetViews>
  <sheetFormatPr defaultRowHeight="15" x14ac:dyDescent="0.25"/>
  <sheetData>
    <row r="2" spans="2:2" x14ac:dyDescent="0.25">
      <c r="B2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Sheet1</vt:lpstr>
      <vt:lpstr>Sheet3</vt:lpstr>
      <vt:lpstr>Sheet2</vt:lpstr>
      <vt:lpstr>ALPHA</vt:lpstr>
      <vt:lpstr>ALPHA1</vt:lpstr>
      <vt:lpstr>ALPHA2</vt:lpstr>
      <vt:lpstr>BETA</vt:lpstr>
      <vt:lpstr>BETA1</vt:lpstr>
      <vt:lpstr>BETA2</vt:lpstr>
      <vt:lpstr>FAULT_CURRENT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Pangonilo, Silverio (Brisbane)</cp:lastModifiedBy>
  <cp:lastPrinted>2011-01-11T08:48:14Z</cp:lastPrinted>
  <dcterms:created xsi:type="dcterms:W3CDTF">2010-12-20T08:45:32Z</dcterms:created>
  <dcterms:modified xsi:type="dcterms:W3CDTF">2012-09-25T00:24:51Z</dcterms:modified>
</cp:coreProperties>
</file>