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Impedance Method" sheetId="1" r:id="rId1"/>
  </sheets>
  <calcPr calcId="145621"/>
</workbook>
</file>

<file path=xl/calcChain.xml><?xml version="1.0" encoding="utf-8"?>
<calcChain xmlns="http://schemas.openxmlformats.org/spreadsheetml/2006/main">
  <c r="H43" i="1" l="1"/>
  <c r="H42" i="1"/>
  <c r="H41" i="1" s="1"/>
  <c r="H26" i="1"/>
  <c r="H27" i="1" s="1"/>
  <c r="H28" i="1" s="1"/>
  <c r="H16" i="1"/>
  <c r="H15" i="1"/>
  <c r="H14" i="1" s="1"/>
  <c r="H6" i="1"/>
  <c r="H7" i="1" s="1"/>
  <c r="H8" i="1" l="1"/>
  <c r="H34" i="1"/>
  <c r="H20" i="1"/>
  <c r="H29" i="1"/>
  <c r="H48" i="1" l="1"/>
  <c r="H35" i="1"/>
  <c r="H21" i="1"/>
  <c r="H24" i="1" s="1"/>
  <c r="H38" i="1" l="1"/>
  <c r="H49" i="1"/>
  <c r="H52" i="1" s="1"/>
  <c r="H33" i="1"/>
  <c r="H36" i="1" s="1"/>
  <c r="H37" i="1" s="1"/>
  <c r="H19" i="1"/>
  <c r="H22" i="1" s="1"/>
  <c r="H23" i="1" s="1"/>
  <c r="H47" i="1" l="1"/>
  <c r="H50" i="1" s="1"/>
  <c r="H51" i="1" s="1"/>
</calcChain>
</file>

<file path=xl/sharedStrings.xml><?xml version="1.0" encoding="utf-8"?>
<sst xmlns="http://schemas.openxmlformats.org/spreadsheetml/2006/main" count="92" uniqueCount="57">
  <si>
    <t>UTILITY</t>
  </si>
  <si>
    <t>Available Fault</t>
  </si>
  <si>
    <t>MVA</t>
  </si>
  <si>
    <t xml:space="preserve">Zu = </t>
  </si>
  <si>
    <t>ohms</t>
  </si>
  <si>
    <t>X/R</t>
  </si>
  <si>
    <t xml:space="preserve">Ru = </t>
  </si>
  <si>
    <t xml:space="preserve">Xu = </t>
  </si>
  <si>
    <t>Cable 1</t>
  </si>
  <si>
    <t>Length</t>
  </si>
  <si>
    <t>m</t>
  </si>
  <si>
    <t xml:space="preserve">Zc1 = </t>
  </si>
  <si>
    <t>Rc1</t>
  </si>
  <si>
    <t>ohm/km</t>
  </si>
  <si>
    <t xml:space="preserve">Rc1 = </t>
  </si>
  <si>
    <t>Xc1</t>
  </si>
  <si>
    <t xml:space="preserve">Xc1 = </t>
  </si>
  <si>
    <t>Fault 1</t>
  </si>
  <si>
    <t xml:space="preserve">Zf1 = </t>
  </si>
  <si>
    <t xml:space="preserve">Rf1 = </t>
  </si>
  <si>
    <t xml:space="preserve">Xf1 = </t>
  </si>
  <si>
    <t xml:space="preserve">Sf1 = </t>
  </si>
  <si>
    <t xml:space="preserve">If1 = </t>
  </si>
  <si>
    <t>A</t>
  </si>
  <si>
    <t xml:space="preserve">X/R = </t>
  </si>
  <si>
    <t>Transformer</t>
  </si>
  <si>
    <t>Vpri</t>
  </si>
  <si>
    <t>kV</t>
  </si>
  <si>
    <t xml:space="preserve">Zt = </t>
  </si>
  <si>
    <t>ohms (referred to primary)</t>
  </si>
  <si>
    <t>Vsec</t>
  </si>
  <si>
    <t xml:space="preserve">Rt = </t>
  </si>
  <si>
    <t xml:space="preserve">Xt = </t>
  </si>
  <si>
    <t>%Z</t>
  </si>
  <si>
    <t xml:space="preserve">St = </t>
  </si>
  <si>
    <t>Fault 2</t>
  </si>
  <si>
    <t xml:space="preserve">Zf2 = </t>
  </si>
  <si>
    <t xml:space="preserve">Rf2 = </t>
  </si>
  <si>
    <t xml:space="preserve">Xf2 = </t>
  </si>
  <si>
    <t xml:space="preserve">Sf2 = </t>
  </si>
  <si>
    <t xml:space="preserve">If2 = </t>
  </si>
  <si>
    <t>Cable 2</t>
  </si>
  <si>
    <t xml:space="preserve">Zc2 = </t>
  </si>
  <si>
    <t>R</t>
  </si>
  <si>
    <t xml:space="preserve">Rc2 = </t>
  </si>
  <si>
    <t>X</t>
  </si>
  <si>
    <t xml:space="preserve">Xc2 = </t>
  </si>
  <si>
    <t>Cond/Ph</t>
  </si>
  <si>
    <t>Fault 3</t>
  </si>
  <si>
    <t xml:space="preserve">Zf3 = </t>
  </si>
  <si>
    <t xml:space="preserve">Rf3 = </t>
  </si>
  <si>
    <t xml:space="preserve">Xf3 = </t>
  </si>
  <si>
    <t xml:space="preserve">Sf3 = </t>
  </si>
  <si>
    <t xml:space="preserve">If3 = </t>
  </si>
  <si>
    <t>IMPEDANCE METHOD SHORT CIRCUIT CALCULATION</t>
  </si>
  <si>
    <t>Copyright Ver Pangonilo (http://s.pangonilo.com - 2013 )</t>
  </si>
  <si>
    <t>Note: Change only the shaded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</si>
</sst>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0" fillId="0" borderId="0" xfId="0" applyNumberFormat="1"/>
    <xf numFmtId="0" fontId="0" fillId="0" borderId="0" xfId="0" applyAlignment="1">
      <alignment horizontal="right" indent="1"/>
    </xf>
    <xf numFmtId="0" fontId="0" fillId="2" borderId="1" xfId="0" applyFill="1" applyBorder="1" applyProtection="1">
      <protection locked="0"/>
    </xf>
    <xf numFmtId="0" fontId="0" fillId="0" borderId="0" xfId="0" applyAlignment="1">
      <alignment horizontal="right"/>
    </xf>
    <xf numFmtId="164" fontId="0" fillId="0" borderId="2" xfId="0" applyNumberFormat="1" applyBorder="1"/>
    <xf numFmtId="0" fontId="0" fillId="0" borderId="0" xfId="0" applyFill="1" applyBorder="1" applyAlignment="1">
      <alignment horizontal="right" indent="1"/>
    </xf>
    <xf numFmtId="0" fontId="2" fillId="0" borderId="0" xfId="0" applyFont="1" applyAlignment="1">
      <alignment horizontal="right"/>
    </xf>
    <xf numFmtId="164" fontId="0" fillId="0" borderId="3" xfId="0" applyNumberFormat="1" applyBorder="1"/>
    <xf numFmtId="2" fontId="0" fillId="0" borderId="3" xfId="0" applyNumberFormat="1" applyBorder="1"/>
    <xf numFmtId="43" fontId="0" fillId="0" borderId="3" xfId="1" applyFont="1" applyBorder="1"/>
    <xf numFmtId="3" fontId="0" fillId="0" borderId="0" xfId="0" applyNumberFormat="1" applyAlignment="1">
      <alignment horizontal="right"/>
    </xf>
    <xf numFmtId="0" fontId="2" fillId="0" borderId="0" xfId="0" applyFont="1"/>
    <xf numFmtId="0" fontId="0" fillId="0" borderId="2" xfId="0" applyNumberFormat="1" applyBorder="1"/>
    <xf numFmtId="0" fontId="0" fillId="0" borderId="3" xfId="0" applyNumberFormat="1" applyBorder="1"/>
    <xf numFmtId="0" fontId="4" fillId="0" borderId="0" xfId="0" applyFont="1"/>
    <xf numFmtId="0" fontId="5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7</xdr:row>
      <xdr:rowOff>47625</xdr:rowOff>
    </xdr:from>
    <xdr:to>
      <xdr:col>3</xdr:col>
      <xdr:colOff>9525</xdr:colOff>
      <xdr:row>47</xdr:row>
      <xdr:rowOff>187131</xdr:rowOff>
    </xdr:to>
    <xdr:grpSp>
      <xdr:nvGrpSpPr>
        <xdr:cNvPr id="2" name="Group 1"/>
        <xdr:cNvGrpSpPr/>
      </xdr:nvGrpSpPr>
      <xdr:grpSpPr>
        <a:xfrm>
          <a:off x="466725" y="1428750"/>
          <a:ext cx="1371600" cy="7759506"/>
          <a:chOff x="466725" y="619125"/>
          <a:chExt cx="1371600" cy="7759506"/>
        </a:xfrm>
      </xdr:grpSpPr>
      <xdr:grpSp>
        <xdr:nvGrpSpPr>
          <xdr:cNvPr id="3" name="Group 2"/>
          <xdr:cNvGrpSpPr/>
        </xdr:nvGrpSpPr>
        <xdr:grpSpPr>
          <a:xfrm>
            <a:off x="1362047" y="866773"/>
            <a:ext cx="425278" cy="7511858"/>
            <a:chOff x="5579433" y="783523"/>
            <a:chExt cx="425278" cy="3632836"/>
          </a:xfrm>
        </xdr:grpSpPr>
        <xdr:sp macro="" textlink="">
          <xdr:nvSpPr>
            <xdr:cNvPr id="11" name="Rectangle 10"/>
            <xdr:cNvSpPr/>
          </xdr:nvSpPr>
          <xdr:spPr>
            <a:xfrm>
              <a:off x="5733671" y="3527103"/>
              <a:ext cx="108000" cy="306639"/>
            </a:xfrm>
            <a:prstGeom prst="rect">
              <a:avLst/>
            </a:prstGeom>
            <a:noFill/>
            <a:ln w="1905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grpSp>
          <xdr:nvGrpSpPr>
            <xdr:cNvPr id="12" name="Group 11"/>
            <xdr:cNvGrpSpPr/>
          </xdr:nvGrpSpPr>
          <xdr:grpSpPr>
            <a:xfrm>
              <a:off x="5579433" y="783523"/>
              <a:ext cx="425278" cy="3632836"/>
              <a:chOff x="5579433" y="783523"/>
              <a:chExt cx="425278" cy="3632836"/>
            </a:xfrm>
          </xdr:grpSpPr>
          <xdr:grpSp>
            <xdr:nvGrpSpPr>
              <xdr:cNvPr id="13" name="Group 12"/>
              <xdr:cNvGrpSpPr/>
            </xdr:nvGrpSpPr>
            <xdr:grpSpPr>
              <a:xfrm>
                <a:off x="5579433" y="1490408"/>
                <a:ext cx="425278" cy="2925951"/>
                <a:chOff x="2259660" y="3208125"/>
                <a:chExt cx="309563" cy="2090430"/>
              </a:xfrm>
            </xdr:grpSpPr>
            <xdr:cxnSp macro="">
              <xdr:nvCxnSpPr>
                <xdr:cNvPr id="17" name="Straight Connector 16"/>
                <xdr:cNvCxnSpPr>
                  <a:stCxn id="15" idx="2"/>
                  <a:endCxn id="28" idx="0"/>
                </xdr:cNvCxnSpPr>
              </xdr:nvCxnSpPr>
              <xdr:spPr>
                <a:xfrm flipH="1">
                  <a:off x="2414441" y="3208125"/>
                  <a:ext cx="693" cy="564554"/>
                </a:xfrm>
                <a:prstGeom prst="line">
                  <a:avLst/>
                </a:prstGeom>
                <a:ln w="19050">
                  <a:headEnd type="none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8" name="Group 17"/>
                <xdr:cNvGrpSpPr/>
              </xdr:nvGrpSpPr>
              <xdr:grpSpPr>
                <a:xfrm>
                  <a:off x="2259660" y="3772679"/>
                  <a:ext cx="309563" cy="240246"/>
                  <a:chOff x="2250134" y="3934621"/>
                  <a:chExt cx="309563" cy="240246"/>
                </a:xfrm>
              </xdr:grpSpPr>
              <xdr:sp macro="" textlink="">
                <xdr:nvSpPr>
                  <xdr:cNvPr id="28" name="Oval 27"/>
                  <xdr:cNvSpPr/>
                </xdr:nvSpPr>
                <xdr:spPr>
                  <a:xfrm>
                    <a:off x="2250134" y="3934621"/>
                    <a:ext cx="309563" cy="153054"/>
                  </a:xfrm>
                  <a:prstGeom prst="ellipse">
                    <a:avLst/>
                  </a:prstGeom>
                  <a:noFill/>
                  <a:ln w="19050"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AU" sz="1100"/>
                  </a:p>
                </xdr:txBody>
              </xdr:sp>
              <xdr:sp macro="" textlink="">
                <xdr:nvSpPr>
                  <xdr:cNvPr id="29" name="Oval 28"/>
                  <xdr:cNvSpPr/>
                </xdr:nvSpPr>
                <xdr:spPr>
                  <a:xfrm>
                    <a:off x="2250134" y="4024313"/>
                    <a:ext cx="309563" cy="150554"/>
                  </a:xfrm>
                  <a:prstGeom prst="ellipse">
                    <a:avLst/>
                  </a:prstGeom>
                  <a:noFill/>
                  <a:ln w="19050"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AU" sz="1100"/>
                  </a:p>
                </xdr:txBody>
              </xdr:sp>
            </xdr:grpSp>
            <xdr:grpSp>
              <xdr:nvGrpSpPr>
                <xdr:cNvPr id="19" name="Group 18"/>
                <xdr:cNvGrpSpPr/>
              </xdr:nvGrpSpPr>
              <xdr:grpSpPr>
                <a:xfrm>
                  <a:off x="2300012" y="3412355"/>
                  <a:ext cx="209642" cy="1886200"/>
                  <a:chOff x="1909521" y="907330"/>
                  <a:chExt cx="209642" cy="1886200"/>
                </a:xfrm>
              </xdr:grpSpPr>
              <xdr:cxnSp macro="">
                <xdr:nvCxnSpPr>
                  <xdr:cNvPr id="20" name="Straight Connector 19"/>
                  <xdr:cNvCxnSpPr>
                    <a:stCxn id="29" idx="4"/>
                    <a:endCxn id="11" idx="0"/>
                  </xdr:cNvCxnSpPr>
                </xdr:nvCxnSpPr>
                <xdr:spPr>
                  <a:xfrm flipH="1">
                    <a:off x="2020747" y="1507900"/>
                    <a:ext cx="3204" cy="650305"/>
                  </a:xfrm>
                  <a:prstGeom prst="line">
                    <a:avLst/>
                  </a:prstGeom>
                  <a:ln w="19050"/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1" name="Straight Connector 20"/>
                  <xdr:cNvCxnSpPr>
                    <a:stCxn id="11" idx="2"/>
                  </xdr:cNvCxnSpPr>
                </xdr:nvCxnSpPr>
                <xdr:spPr>
                  <a:xfrm>
                    <a:off x="2020747" y="2377281"/>
                    <a:ext cx="3380" cy="407539"/>
                  </a:xfrm>
                  <a:prstGeom prst="line">
                    <a:avLst/>
                  </a:prstGeom>
                  <a:ln w="19050"/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" name="Straight Connector 21"/>
                  <xdr:cNvCxnSpPr/>
                </xdr:nvCxnSpPr>
                <xdr:spPr>
                  <a:xfrm rot="18900000">
                    <a:off x="2028268" y="2664930"/>
                    <a:ext cx="0" cy="128600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3" name="Straight Connector 22"/>
                  <xdr:cNvCxnSpPr/>
                </xdr:nvCxnSpPr>
                <xdr:spPr>
                  <a:xfrm rot="2700000">
                    <a:off x="2014340" y="1679099"/>
                    <a:ext cx="0" cy="209637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" name="Straight Connector 23"/>
                  <xdr:cNvCxnSpPr/>
                </xdr:nvCxnSpPr>
                <xdr:spPr>
                  <a:xfrm rot="18900000">
                    <a:off x="2021335" y="1715481"/>
                    <a:ext cx="0" cy="128600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5" name="Straight Connector 24"/>
                  <xdr:cNvCxnSpPr/>
                </xdr:nvCxnSpPr>
                <xdr:spPr>
                  <a:xfrm rot="2700000">
                    <a:off x="2014345" y="866169"/>
                    <a:ext cx="0" cy="209637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6" name="Straight Connector 25"/>
                  <xdr:cNvCxnSpPr/>
                </xdr:nvCxnSpPr>
                <xdr:spPr>
                  <a:xfrm rot="18900000">
                    <a:off x="2018564" y="907330"/>
                    <a:ext cx="0" cy="123965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7" name="Straight Connector 26"/>
                  <xdr:cNvCxnSpPr/>
                </xdr:nvCxnSpPr>
                <xdr:spPr>
                  <a:xfrm rot="2700000">
                    <a:off x="2014340" y="2620925"/>
                    <a:ext cx="0" cy="209637"/>
                  </a:xfrm>
                  <a:prstGeom prst="line">
                    <a:avLst/>
                  </a:prstGeom>
                  <a:ln w="19050">
                    <a:solidFill>
                      <a:srgbClr val="FF0000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grpSp>
            <xdr:nvGrpSpPr>
              <xdr:cNvPr id="14" name="Group 13"/>
              <xdr:cNvGrpSpPr/>
            </xdr:nvGrpSpPr>
            <xdr:grpSpPr>
              <a:xfrm>
                <a:off x="5739024" y="783523"/>
                <a:ext cx="108000" cy="706886"/>
                <a:chOff x="2794062" y="628625"/>
                <a:chExt cx="79879" cy="594810"/>
              </a:xfrm>
            </xdr:grpSpPr>
            <xdr:sp macro="" textlink="">
              <xdr:nvSpPr>
                <xdr:cNvPr id="15" name="Rectangle 14"/>
                <xdr:cNvSpPr/>
              </xdr:nvSpPr>
              <xdr:spPr>
                <a:xfrm>
                  <a:off x="2794062" y="966174"/>
                  <a:ext cx="79879" cy="257261"/>
                </a:xfrm>
                <a:prstGeom prst="rect">
                  <a:avLst/>
                </a:prstGeom>
                <a:noFill/>
                <a:ln w="19050"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AU" sz="1100"/>
                </a:p>
              </xdr:txBody>
            </xdr:sp>
            <xdr:cxnSp macro="">
              <xdr:nvCxnSpPr>
                <xdr:cNvPr id="16" name="Straight Connector 15"/>
                <xdr:cNvCxnSpPr>
                  <a:stCxn id="15" idx="0"/>
                </xdr:cNvCxnSpPr>
              </xdr:nvCxnSpPr>
              <xdr:spPr>
                <a:xfrm flipV="1">
                  <a:off x="2834002" y="628625"/>
                  <a:ext cx="1" cy="337549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</xdr:grpSp>
      <xdr:sp macro="" textlink="">
        <xdr:nvSpPr>
          <xdr:cNvPr id="4" name="TextBox 3"/>
          <xdr:cNvSpPr txBox="1"/>
        </xdr:nvSpPr>
        <xdr:spPr>
          <a:xfrm>
            <a:off x="800100" y="2981325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Fault 1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800100" y="5324475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Fault</a:t>
            </a:r>
            <a:r>
              <a:rPr lang="en-US" sz="1100"/>
              <a:t> 2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800100" y="8077200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Fault</a:t>
            </a:r>
            <a:r>
              <a:rPr lang="en-US" sz="1100"/>
              <a:t> 3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466725" y="4248150"/>
            <a:ext cx="942975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i="1">
                <a:latin typeface="Arial Narrow" pitchFamily="34" charset="0"/>
              </a:rPr>
              <a:t>Transformer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800100" y="6734175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Cable</a:t>
            </a:r>
            <a:r>
              <a:rPr lang="en-US" sz="1100"/>
              <a:t> 2</a:t>
            </a:r>
          </a:p>
        </xdr:txBody>
      </xdr:sp>
      <xdr:sp macro="" textlink="">
        <xdr:nvSpPr>
          <xdr:cNvPr id="9" name="TextBox 8"/>
          <xdr:cNvSpPr txBox="1"/>
        </xdr:nvSpPr>
        <xdr:spPr>
          <a:xfrm>
            <a:off x="800100" y="1933575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Cable 1</a:t>
            </a:r>
          </a:p>
        </xdr:txBody>
      </xdr:sp>
      <xdr:sp macro="" textlink="">
        <xdr:nvSpPr>
          <xdr:cNvPr id="10" name="TextBox 9"/>
          <xdr:cNvSpPr txBox="1"/>
        </xdr:nvSpPr>
        <xdr:spPr>
          <a:xfrm>
            <a:off x="1228725" y="619125"/>
            <a:ext cx="609600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r>
              <a:rPr lang="en-US" sz="1000" i="1">
                <a:solidFill>
                  <a:schemeClr val="dk1"/>
                </a:solidFill>
                <a:latin typeface="Arial Narrow" pitchFamily="34" charset="0"/>
                <a:ea typeface="+mn-ea"/>
                <a:cs typeface="+mn-cs"/>
              </a:rPr>
              <a:t>Utilty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O29" sqref="O29"/>
    </sheetView>
  </sheetViews>
  <sheetFormatPr defaultRowHeight="15" x14ac:dyDescent="0.25"/>
  <cols>
    <col min="2" max="2" width="9.140625" style="4"/>
    <col min="5" max="5" width="10.140625" customWidth="1"/>
    <col min="6" max="6" width="8.5703125" bestFit="1" customWidth="1"/>
    <col min="7" max="7" width="9.140625" customWidth="1"/>
    <col min="8" max="8" width="10.5703125" style="1" bestFit="1" customWidth="1"/>
  </cols>
  <sheetData>
    <row r="1" spans="1:9" ht="18.75" x14ac:dyDescent="0.3">
      <c r="A1" s="16" t="s">
        <v>54</v>
      </c>
    </row>
    <row r="2" spans="1:9" x14ac:dyDescent="0.25">
      <c r="A2" s="15" t="s">
        <v>55</v>
      </c>
    </row>
    <row r="3" spans="1:9" x14ac:dyDescent="0.25">
      <c r="A3" s="15"/>
    </row>
    <row r="4" spans="1:9" x14ac:dyDescent="0.25">
      <c r="A4" s="15" t="s">
        <v>56</v>
      </c>
    </row>
    <row r="5" spans="1:9" x14ac:dyDescent="0.25">
      <c r="D5" t="s">
        <v>0</v>
      </c>
    </row>
    <row r="6" spans="1:9" x14ac:dyDescent="0.25">
      <c r="D6" s="2" t="s">
        <v>1</v>
      </c>
      <c r="E6" s="3">
        <v>436</v>
      </c>
      <c r="F6" t="s">
        <v>2</v>
      </c>
      <c r="G6" s="4" t="s">
        <v>3</v>
      </c>
      <c r="H6" s="5">
        <f>E26^2/E6</f>
        <v>0.43678899082568812</v>
      </c>
      <c r="I6" t="s">
        <v>4</v>
      </c>
    </row>
    <row r="7" spans="1:9" x14ac:dyDescent="0.25">
      <c r="D7" s="2" t="s">
        <v>5</v>
      </c>
      <c r="E7" s="3">
        <v>15</v>
      </c>
      <c r="G7" s="4" t="s">
        <v>6</v>
      </c>
      <c r="H7" s="5">
        <f>H6*COS(ATAN(E7))</f>
        <v>2.9054771477402548E-2</v>
      </c>
      <c r="I7" t="s">
        <v>4</v>
      </c>
    </row>
    <row r="8" spans="1:9" x14ac:dyDescent="0.25">
      <c r="G8" s="4" t="s">
        <v>7</v>
      </c>
      <c r="H8" s="5">
        <f>E7*H7</f>
        <v>0.43582157216103823</v>
      </c>
      <c r="I8" t="s">
        <v>4</v>
      </c>
    </row>
    <row r="13" spans="1:9" x14ac:dyDescent="0.25">
      <c r="D13" t="s">
        <v>8</v>
      </c>
    </row>
    <row r="14" spans="1:9" x14ac:dyDescent="0.25">
      <c r="D14" s="2" t="s">
        <v>9</v>
      </c>
      <c r="E14" s="3">
        <v>1300</v>
      </c>
      <c r="F14" t="s">
        <v>10</v>
      </c>
      <c r="G14" s="4" t="s">
        <v>11</v>
      </c>
      <c r="H14" s="5">
        <f>SQRT(H15^2+H16^2)</f>
        <v>0.50952869399082912</v>
      </c>
      <c r="I14" t="s">
        <v>4</v>
      </c>
    </row>
    <row r="15" spans="1:9" x14ac:dyDescent="0.25">
      <c r="D15" s="2" t="s">
        <v>12</v>
      </c>
      <c r="E15" s="3">
        <v>0.39</v>
      </c>
      <c r="F15" t="s">
        <v>13</v>
      </c>
      <c r="G15" s="4" t="s">
        <v>14</v>
      </c>
      <c r="H15" s="5">
        <f>E15*E14/1000</f>
        <v>0.50700000000000001</v>
      </c>
      <c r="I15" t="s">
        <v>4</v>
      </c>
    </row>
    <row r="16" spans="1:9" x14ac:dyDescent="0.25">
      <c r="D16" s="2" t="s">
        <v>15</v>
      </c>
      <c r="E16" s="3">
        <v>3.9E-2</v>
      </c>
      <c r="F16" t="s">
        <v>13</v>
      </c>
      <c r="G16" s="4" t="s">
        <v>16</v>
      </c>
      <c r="H16" s="5">
        <f>E16*E14/1000</f>
        <v>5.0700000000000002E-2</v>
      </c>
      <c r="I16" t="s">
        <v>4</v>
      </c>
    </row>
    <row r="17" spans="1:9" x14ac:dyDescent="0.25">
      <c r="G17" s="6"/>
    </row>
    <row r="18" spans="1:9" x14ac:dyDescent="0.25">
      <c r="D18" s="6"/>
      <c r="E18" s="6"/>
      <c r="F18" s="6"/>
      <c r="G18" s="6"/>
    </row>
    <row r="19" spans="1:9" x14ac:dyDescent="0.25">
      <c r="D19" s="7" t="s">
        <v>17</v>
      </c>
      <c r="E19" s="6"/>
      <c r="F19" s="6"/>
      <c r="G19" s="4" t="s">
        <v>18</v>
      </c>
      <c r="H19" s="5">
        <f>SQRT(H20^2+H21^2)</f>
        <v>0.7239184748310673</v>
      </c>
      <c r="I19" t="s">
        <v>4</v>
      </c>
    </row>
    <row r="20" spans="1:9" x14ac:dyDescent="0.25">
      <c r="D20" s="6"/>
      <c r="E20" s="6"/>
      <c r="F20" s="6"/>
      <c r="G20" s="4" t="s">
        <v>19</v>
      </c>
      <c r="H20" s="8">
        <f>H7+H15</f>
        <v>0.53605477147740255</v>
      </c>
      <c r="I20" t="s">
        <v>4</v>
      </c>
    </row>
    <row r="21" spans="1:9" x14ac:dyDescent="0.25">
      <c r="D21" s="6"/>
      <c r="E21" s="6"/>
      <c r="F21" s="6"/>
      <c r="G21" s="4" t="s">
        <v>20</v>
      </c>
      <c r="H21" s="8">
        <f>H8+H16</f>
        <v>0.48652157216103825</v>
      </c>
      <c r="I21" t="s">
        <v>4</v>
      </c>
    </row>
    <row r="22" spans="1:9" x14ac:dyDescent="0.25">
      <c r="D22" s="6"/>
      <c r="E22" s="6"/>
      <c r="F22" s="6"/>
      <c r="G22" s="4" t="s">
        <v>21</v>
      </c>
      <c r="H22" s="9">
        <f>E26^2/H19</f>
        <v>263.06829652944117</v>
      </c>
      <c r="I22" t="s">
        <v>2</v>
      </c>
    </row>
    <row r="23" spans="1:9" x14ac:dyDescent="0.25">
      <c r="D23" s="6"/>
      <c r="E23" s="6"/>
      <c r="F23" s="6"/>
      <c r="G23" s="4" t="s">
        <v>22</v>
      </c>
      <c r="H23" s="10">
        <f>1000*H22/(SQRT(3)*E26)</f>
        <v>11005.982015690519</v>
      </c>
      <c r="I23" t="s">
        <v>23</v>
      </c>
    </row>
    <row r="24" spans="1:9" x14ac:dyDescent="0.25">
      <c r="A24" s="4"/>
      <c r="B24" s="11"/>
      <c r="D24" s="6"/>
      <c r="G24" s="4" t="s">
        <v>24</v>
      </c>
      <c r="H24" s="9">
        <f>H21/H20</f>
        <v>0.90759675698838105</v>
      </c>
    </row>
    <row r="25" spans="1:9" x14ac:dyDescent="0.25">
      <c r="A25" s="4"/>
      <c r="D25" s="12" t="s">
        <v>25</v>
      </c>
    </row>
    <row r="26" spans="1:9" x14ac:dyDescent="0.25">
      <c r="D26" s="2" t="s">
        <v>26</v>
      </c>
      <c r="E26" s="3">
        <v>13.8</v>
      </c>
      <c r="F26" t="s">
        <v>27</v>
      </c>
      <c r="G26" s="4" t="s">
        <v>28</v>
      </c>
      <c r="H26" s="13">
        <f>(E29/100)*E26^2/E28</f>
        <v>5.4751500000000011</v>
      </c>
      <c r="I26" t="s">
        <v>29</v>
      </c>
    </row>
    <row r="27" spans="1:9" x14ac:dyDescent="0.25">
      <c r="D27" s="2" t="s">
        <v>30</v>
      </c>
      <c r="E27" s="3">
        <v>0.48</v>
      </c>
      <c r="F27" t="s">
        <v>27</v>
      </c>
      <c r="G27" s="4" t="s">
        <v>31</v>
      </c>
      <c r="H27" s="14">
        <f>H26*COS(ATAN(E30))</f>
        <v>0.95226129231749457</v>
      </c>
      <c r="I27" t="s">
        <v>29</v>
      </c>
    </row>
    <row r="28" spans="1:9" x14ac:dyDescent="0.25">
      <c r="E28" s="3">
        <v>2</v>
      </c>
      <c r="F28" t="s">
        <v>2</v>
      </c>
      <c r="G28" s="4" t="s">
        <v>32</v>
      </c>
      <c r="H28" s="14">
        <f>H27*E30</f>
        <v>5.3917034371016541</v>
      </c>
      <c r="I28" t="s">
        <v>29</v>
      </c>
    </row>
    <row r="29" spans="1:9" x14ac:dyDescent="0.25">
      <c r="E29" s="3">
        <v>5.75</v>
      </c>
      <c r="F29" t="s">
        <v>33</v>
      </c>
      <c r="G29" s="4" t="s">
        <v>34</v>
      </c>
      <c r="H29" s="14">
        <f>E26^2/H26</f>
        <v>34.782608695652172</v>
      </c>
      <c r="I29" t="s">
        <v>2</v>
      </c>
    </row>
    <row r="30" spans="1:9" x14ac:dyDescent="0.25">
      <c r="E30" s="3">
        <v>5.6619999999999999</v>
      </c>
      <c r="F30" t="s">
        <v>5</v>
      </c>
      <c r="H30" s="4"/>
    </row>
    <row r="33" spans="4:9" x14ac:dyDescent="0.25">
      <c r="D33" s="7" t="s">
        <v>35</v>
      </c>
      <c r="G33" s="4" t="s">
        <v>36</v>
      </c>
      <c r="H33" s="5">
        <f>SQRT(H34^2+H35^2)</f>
        <v>7.3360609586302526E-3</v>
      </c>
      <c r="I33" t="s">
        <v>4</v>
      </c>
    </row>
    <row r="34" spans="4:9" x14ac:dyDescent="0.25">
      <c r="G34" s="4" t="s">
        <v>37</v>
      </c>
      <c r="H34" s="8">
        <f>(H7+H15+H27)*(E27/E26)^2</f>
        <v>1.8006092265193455E-3</v>
      </c>
      <c r="I34" t="s">
        <v>4</v>
      </c>
    </row>
    <row r="35" spans="4:9" x14ac:dyDescent="0.25">
      <c r="G35" s="4" t="s">
        <v>38</v>
      </c>
      <c r="H35" s="8">
        <f>(H8+H16+H28)*(E27/E26)^2</f>
        <v>7.1116521851193222E-3</v>
      </c>
      <c r="I35" t="s">
        <v>4</v>
      </c>
    </row>
    <row r="36" spans="4:9" x14ac:dyDescent="0.25">
      <c r="G36" s="4" t="s">
        <v>39</v>
      </c>
      <c r="H36" s="9">
        <f>E27^2/H33</f>
        <v>31.406500204848211</v>
      </c>
      <c r="I36" t="s">
        <v>2</v>
      </c>
    </row>
    <row r="37" spans="4:9" x14ac:dyDescent="0.25">
      <c r="G37" s="4" t="s">
        <v>40</v>
      </c>
      <c r="H37" s="10">
        <f>1000*H36/(SQRT(3)*E27)</f>
        <v>37776.148640777399</v>
      </c>
      <c r="I37" t="s">
        <v>23</v>
      </c>
    </row>
    <row r="38" spans="4:9" x14ac:dyDescent="0.25">
      <c r="G38" s="4" t="s">
        <v>24</v>
      </c>
      <c r="H38" s="9">
        <f>H35/H34</f>
        <v>3.9495811086486818</v>
      </c>
    </row>
    <row r="40" spans="4:9" x14ac:dyDescent="0.25">
      <c r="D40" t="s">
        <v>41</v>
      </c>
    </row>
    <row r="41" spans="4:9" x14ac:dyDescent="0.25">
      <c r="D41" s="2" t="s">
        <v>9</v>
      </c>
      <c r="E41" s="3">
        <v>500</v>
      </c>
      <c r="F41" t="s">
        <v>10</v>
      </c>
      <c r="G41" s="4" t="s">
        <v>42</v>
      </c>
      <c r="H41" s="13">
        <f>SQRT(H42^2+H43^2)</f>
        <v>1.4020074892809953E-2</v>
      </c>
      <c r="I41" t="s">
        <v>4</v>
      </c>
    </row>
    <row r="42" spans="4:9" x14ac:dyDescent="0.25">
      <c r="D42" s="2" t="s">
        <v>43</v>
      </c>
      <c r="E42" s="3">
        <v>4.8000000000000001E-2</v>
      </c>
      <c r="F42" t="s">
        <v>13</v>
      </c>
      <c r="G42" s="4" t="s">
        <v>44</v>
      </c>
      <c r="H42" s="14">
        <f>E42*E41/(E44*1000)</f>
        <v>1.2E-2</v>
      </c>
      <c r="I42" t="s">
        <v>4</v>
      </c>
    </row>
    <row r="43" spans="4:9" x14ac:dyDescent="0.25">
      <c r="D43" s="2" t="s">
        <v>45</v>
      </c>
      <c r="E43" s="3">
        <v>2.9000000000000001E-2</v>
      </c>
      <c r="F43" t="s">
        <v>13</v>
      </c>
      <c r="G43" s="4" t="s">
        <v>46</v>
      </c>
      <c r="H43" s="14">
        <f>E43*E41/(E44*1000)</f>
        <v>7.2500000000000004E-3</v>
      </c>
      <c r="I43" t="s">
        <v>4</v>
      </c>
    </row>
    <row r="44" spans="4:9" x14ac:dyDescent="0.25">
      <c r="D44" s="6" t="s">
        <v>47</v>
      </c>
      <c r="E44" s="3">
        <v>2</v>
      </c>
    </row>
    <row r="45" spans="4:9" x14ac:dyDescent="0.25">
      <c r="D45" s="6"/>
    </row>
    <row r="47" spans="4:9" x14ac:dyDescent="0.25">
      <c r="D47" s="7" t="s">
        <v>48</v>
      </c>
      <c r="G47" s="4" t="s">
        <v>49</v>
      </c>
      <c r="H47" s="5">
        <f>SQRT(H48^2+H49^2)</f>
        <v>1.9917677287008981E-2</v>
      </c>
      <c r="I47" t="s">
        <v>4</v>
      </c>
    </row>
    <row r="48" spans="4:9" x14ac:dyDescent="0.25">
      <c r="G48" s="4" t="s">
        <v>50</v>
      </c>
      <c r="H48" s="8">
        <f>H34+H42</f>
        <v>1.3800609226519345E-2</v>
      </c>
      <c r="I48" t="s">
        <v>4</v>
      </c>
    </row>
    <row r="49" spans="7:9" x14ac:dyDescent="0.25">
      <c r="G49" s="4" t="s">
        <v>51</v>
      </c>
      <c r="H49" s="8">
        <f>H35+H43</f>
        <v>1.4361652185119322E-2</v>
      </c>
      <c r="I49" t="s">
        <v>4</v>
      </c>
    </row>
    <row r="50" spans="7:9" x14ac:dyDescent="0.25">
      <c r="G50" s="4" t="s">
        <v>52</v>
      </c>
      <c r="H50" s="9">
        <f>E27^2/H47</f>
        <v>11.56761386782158</v>
      </c>
      <c r="I50" t="s">
        <v>2</v>
      </c>
    </row>
    <row r="51" spans="7:9" x14ac:dyDescent="0.25">
      <c r="G51" s="4" t="s">
        <v>53</v>
      </c>
      <c r="H51" s="10">
        <f>1000*H50/(SQRT(3)*E27)</f>
        <v>13913.677042642579</v>
      </c>
      <c r="I51" t="s">
        <v>23</v>
      </c>
    </row>
    <row r="52" spans="7:9" x14ac:dyDescent="0.25">
      <c r="G52" s="4" t="s">
        <v>24</v>
      </c>
      <c r="H52" s="9">
        <f>H49/H48</f>
        <v>1.0406534921314829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Impedance Method</vt:lpstr>
    </vt:vector>
  </TitlesOfParts>
  <Company>http://s.pangonilo.com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Impedance Method Short Circuit Calculation</dc:title>
  <dc:creator>Ver Pangonilo</dc:creator>
  <cp:lastModifiedBy>Pangonilo, Silverio (Brisbane)</cp:lastModifiedBy>
  <dcterms:created xsi:type="dcterms:W3CDTF">2013-08-13T05:50:35Z</dcterms:created>
  <dcterms:modified xsi:type="dcterms:W3CDTF">2013-08-13T05:57:53Z</dcterms:modified>
</cp:coreProperties>
</file>