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415"/>
  </bookViews>
  <sheets>
    <sheet name="HV CABLES" sheetId="1" r:id="rId1"/>
    <sheet name="HV Current Rating" sheetId="3" state="hidden" r:id="rId2"/>
    <sheet name="Deratings" sheetId="4" state="hidden" r:id="rId3"/>
  </sheets>
  <externalReferences>
    <externalReference r:id="rId4"/>
    <externalReference r:id="rId5"/>
  </externalReferences>
  <definedNames>
    <definedName name="_11kv">'HV Current Rating'!$A$20:$I$32</definedName>
    <definedName name="_22kv">'HV Current Rating'!$A$35:$I$47</definedName>
    <definedName name="_33kv">'HV Current Rating'!$A$50:$I$62</definedName>
    <definedName name="_6.6kv">'HV Current Rating'!$A$5:$I$17</definedName>
    <definedName name="_Key1" localSheetId="0" hidden="1">'[1]UTILITY SUMMARY'!#REF!</definedName>
    <definedName name="_Key1" hidden="1">'[1]UTILITY SUMMARY'!#REF!</definedName>
    <definedName name="_Key2" localSheetId="0" hidden="1">'[2]UTILITY SUMMARY'!#REF!</definedName>
    <definedName name="_Key2" hidden="1">'[2]UTILITY SUMMARY'!#REF!</definedName>
    <definedName name="_Order1" hidden="1">255</definedName>
    <definedName name="_Table1_In1" localSheetId="0" hidden="1">#REF!</definedName>
    <definedName name="_Table1_In1" hidden="1">#REF!</definedName>
    <definedName name="_Table2_In1" localSheetId="0" hidden="1">#REF!</definedName>
    <definedName name="_Table2_In1" hidden="1">#REF!</definedName>
    <definedName name="anscount" hidden="1">2</definedName>
    <definedName name="Copyright" hidden="1">"© 1995 Worley Limited"</definedName>
    <definedName name="limcount" hidden="1">3</definedName>
    <definedName name="_xlnm.Print_Area" localSheetId="0">'HV CABLES'!$B$1:$T$44</definedName>
    <definedName name="sencount" hidden="1">1</definedName>
  </definedNames>
  <calcPr calcId="145621"/>
</workbook>
</file>

<file path=xl/calcChain.xml><?xml version="1.0" encoding="utf-8"?>
<calcChain xmlns="http://schemas.openxmlformats.org/spreadsheetml/2006/main">
  <c r="B1" i="1" l="1"/>
  <c r="H21" i="1"/>
  <c r="R6" i="1"/>
  <c r="R5" i="1"/>
  <c r="R4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T16" i="1" l="1"/>
  <c r="S16" i="1"/>
  <c r="E22" i="1"/>
  <c r="R16" i="1"/>
  <c r="Q16" i="1"/>
  <c r="P16" i="1"/>
  <c r="O16" i="1"/>
  <c r="N16" i="1"/>
  <c r="M16" i="1"/>
  <c r="L16" i="1"/>
  <c r="K16" i="1"/>
  <c r="J16" i="1"/>
  <c r="I16" i="1"/>
  <c r="H16" i="1"/>
  <c r="R7" i="1"/>
  <c r="S18" i="1" s="1"/>
  <c r="T18" i="1" l="1"/>
  <c r="Q18" i="1"/>
  <c r="M18" i="1"/>
  <c r="I18" i="1"/>
  <c r="J18" i="1"/>
  <c r="N18" i="1"/>
  <c r="H18" i="1"/>
  <c r="R18" i="1"/>
  <c r="L18" i="1"/>
  <c r="P18" i="1"/>
  <c r="K18" i="1"/>
  <c r="O18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T23" i="1" l="1"/>
  <c r="S23" i="1"/>
  <c r="T27" i="1"/>
  <c r="S27" i="1"/>
  <c r="T31" i="1"/>
  <c r="S31" i="1"/>
  <c r="T35" i="1"/>
  <c r="S35" i="1"/>
  <c r="T39" i="1"/>
  <c r="S39" i="1"/>
  <c r="T43" i="1"/>
  <c r="S43" i="1"/>
  <c r="T24" i="1"/>
  <c r="S24" i="1"/>
  <c r="T28" i="1"/>
  <c r="S28" i="1"/>
  <c r="T32" i="1"/>
  <c r="S32" i="1"/>
  <c r="T36" i="1"/>
  <c r="S36" i="1"/>
  <c r="T40" i="1"/>
  <c r="S40" i="1"/>
  <c r="T25" i="1"/>
  <c r="S25" i="1"/>
  <c r="S29" i="1"/>
  <c r="T29" i="1"/>
  <c r="T33" i="1"/>
  <c r="S33" i="1"/>
  <c r="S37" i="1"/>
  <c r="T37" i="1"/>
  <c r="T41" i="1"/>
  <c r="S41" i="1"/>
  <c r="T26" i="1"/>
  <c r="S26" i="1"/>
  <c r="T30" i="1"/>
  <c r="S30" i="1"/>
  <c r="T34" i="1"/>
  <c r="S34" i="1"/>
  <c r="T38" i="1"/>
  <c r="S38" i="1"/>
  <c r="S42" i="1"/>
  <c r="T42" i="1"/>
  <c r="O24" i="1"/>
  <c r="K24" i="1"/>
  <c r="P24" i="1"/>
  <c r="N24" i="1"/>
  <c r="I24" i="1"/>
  <c r="R24" i="1"/>
  <c r="M24" i="1"/>
  <c r="H24" i="1"/>
  <c r="Q24" i="1"/>
  <c r="L24" i="1"/>
  <c r="J24" i="1"/>
  <c r="O28" i="1"/>
  <c r="K28" i="1"/>
  <c r="J28" i="1"/>
  <c r="N28" i="1"/>
  <c r="I28" i="1"/>
  <c r="R28" i="1"/>
  <c r="M28" i="1"/>
  <c r="H28" i="1"/>
  <c r="Q28" i="1"/>
  <c r="L28" i="1"/>
  <c r="P28" i="1"/>
  <c r="O32" i="1"/>
  <c r="K32" i="1"/>
  <c r="J32" i="1"/>
  <c r="P32" i="1"/>
  <c r="N32" i="1"/>
  <c r="I32" i="1"/>
  <c r="R32" i="1"/>
  <c r="M32" i="1"/>
  <c r="H32" i="1"/>
  <c r="Q32" i="1"/>
  <c r="L32" i="1"/>
  <c r="O36" i="1"/>
  <c r="K36" i="1"/>
  <c r="P36" i="1"/>
  <c r="J36" i="1"/>
  <c r="N36" i="1"/>
  <c r="I36" i="1"/>
  <c r="R36" i="1"/>
  <c r="M36" i="1"/>
  <c r="H36" i="1"/>
  <c r="Q36" i="1"/>
  <c r="L36" i="1"/>
  <c r="O40" i="1"/>
  <c r="K40" i="1"/>
  <c r="R40" i="1"/>
  <c r="N40" i="1"/>
  <c r="J40" i="1"/>
  <c r="Q40" i="1"/>
  <c r="I40" i="1"/>
  <c r="P40" i="1"/>
  <c r="H40" i="1"/>
  <c r="M40" i="1"/>
  <c r="L40" i="1"/>
  <c r="O25" i="1"/>
  <c r="K25" i="1"/>
  <c r="N25" i="1"/>
  <c r="J25" i="1"/>
  <c r="I25" i="1"/>
  <c r="R25" i="1"/>
  <c r="M25" i="1"/>
  <c r="H25" i="1"/>
  <c r="Q25" i="1"/>
  <c r="L25" i="1"/>
  <c r="P25" i="1"/>
  <c r="O29" i="1"/>
  <c r="K29" i="1"/>
  <c r="N29" i="1"/>
  <c r="I29" i="1"/>
  <c r="R29" i="1"/>
  <c r="M29" i="1"/>
  <c r="H29" i="1"/>
  <c r="Q29" i="1"/>
  <c r="L29" i="1"/>
  <c r="P29" i="1"/>
  <c r="J29" i="1"/>
  <c r="O33" i="1"/>
  <c r="K33" i="1"/>
  <c r="N33" i="1"/>
  <c r="R33" i="1"/>
  <c r="M33" i="1"/>
  <c r="H33" i="1"/>
  <c r="Q33" i="1"/>
  <c r="L33" i="1"/>
  <c r="P33" i="1"/>
  <c r="J33" i="1"/>
  <c r="I33" i="1"/>
  <c r="O37" i="1"/>
  <c r="K37" i="1"/>
  <c r="R37" i="1"/>
  <c r="N37" i="1"/>
  <c r="I37" i="1"/>
  <c r="M37" i="1"/>
  <c r="H37" i="1"/>
  <c r="Q37" i="1"/>
  <c r="L37" i="1"/>
  <c r="P37" i="1"/>
  <c r="J37" i="1"/>
  <c r="O41" i="1"/>
  <c r="K41" i="1"/>
  <c r="R41" i="1"/>
  <c r="N41" i="1"/>
  <c r="J41" i="1"/>
  <c r="M41" i="1"/>
  <c r="L41" i="1"/>
  <c r="Q41" i="1"/>
  <c r="I41" i="1"/>
  <c r="P41" i="1"/>
  <c r="H41" i="1"/>
  <c r="O26" i="1"/>
  <c r="K26" i="1"/>
  <c r="M26" i="1"/>
  <c r="R26" i="1"/>
  <c r="Q26" i="1"/>
  <c r="L26" i="1"/>
  <c r="P26" i="1"/>
  <c r="J26" i="1"/>
  <c r="N26" i="1"/>
  <c r="I26" i="1"/>
  <c r="H26" i="1"/>
  <c r="O30" i="1"/>
  <c r="K30" i="1"/>
  <c r="M30" i="1"/>
  <c r="Q30" i="1"/>
  <c r="L30" i="1"/>
  <c r="P30" i="1"/>
  <c r="J30" i="1"/>
  <c r="N30" i="1"/>
  <c r="I30" i="1"/>
  <c r="R30" i="1"/>
  <c r="H30" i="1"/>
  <c r="O34" i="1"/>
  <c r="K34" i="1"/>
  <c r="H34" i="1"/>
  <c r="R34" i="1"/>
  <c r="M34" i="1"/>
  <c r="Q34" i="1"/>
  <c r="L34" i="1"/>
  <c r="P34" i="1"/>
  <c r="J34" i="1"/>
  <c r="N34" i="1"/>
  <c r="I34" i="1"/>
  <c r="O38" i="1"/>
  <c r="K38" i="1"/>
  <c r="R38" i="1"/>
  <c r="N38" i="1"/>
  <c r="J38" i="1"/>
  <c r="Q38" i="1"/>
  <c r="I38" i="1"/>
  <c r="P38" i="1"/>
  <c r="H38" i="1"/>
  <c r="M38" i="1"/>
  <c r="L38" i="1"/>
  <c r="O42" i="1"/>
  <c r="K42" i="1"/>
  <c r="R42" i="1"/>
  <c r="N42" i="1"/>
  <c r="J42" i="1"/>
  <c r="Q42" i="1"/>
  <c r="I42" i="1"/>
  <c r="P42" i="1"/>
  <c r="H42" i="1"/>
  <c r="M42" i="1"/>
  <c r="L42" i="1"/>
  <c r="O23" i="1"/>
  <c r="K23" i="1"/>
  <c r="Q23" i="1"/>
  <c r="L23" i="1"/>
  <c r="P23" i="1"/>
  <c r="J23" i="1"/>
  <c r="N23" i="1"/>
  <c r="I23" i="1"/>
  <c r="R23" i="1"/>
  <c r="M23" i="1"/>
  <c r="H23" i="1"/>
  <c r="O27" i="1"/>
  <c r="K27" i="1"/>
  <c r="Q27" i="1"/>
  <c r="P27" i="1"/>
  <c r="J27" i="1"/>
  <c r="N27" i="1"/>
  <c r="I27" i="1"/>
  <c r="R27" i="1"/>
  <c r="M27" i="1"/>
  <c r="H27" i="1"/>
  <c r="L27" i="1"/>
  <c r="O31" i="1"/>
  <c r="K31" i="1"/>
  <c r="Q31" i="1"/>
  <c r="L31" i="1"/>
  <c r="P31" i="1"/>
  <c r="J31" i="1"/>
  <c r="N31" i="1"/>
  <c r="I31" i="1"/>
  <c r="R31" i="1"/>
  <c r="M31" i="1"/>
  <c r="H31" i="1"/>
  <c r="O35" i="1"/>
  <c r="K35" i="1"/>
  <c r="Q35" i="1"/>
  <c r="L35" i="1"/>
  <c r="P35" i="1"/>
  <c r="J35" i="1"/>
  <c r="N35" i="1"/>
  <c r="I35" i="1"/>
  <c r="R35" i="1"/>
  <c r="M35" i="1"/>
  <c r="H35" i="1"/>
  <c r="O39" i="1"/>
  <c r="K39" i="1"/>
  <c r="R39" i="1"/>
  <c r="N39" i="1"/>
  <c r="J39" i="1"/>
  <c r="M39" i="1"/>
  <c r="L39" i="1"/>
  <c r="Q39" i="1"/>
  <c r="I39" i="1"/>
  <c r="P39" i="1"/>
  <c r="H39" i="1"/>
  <c r="O43" i="1"/>
  <c r="K43" i="1"/>
  <c r="R43" i="1"/>
  <c r="N43" i="1"/>
  <c r="J43" i="1"/>
  <c r="M43" i="1"/>
  <c r="L43" i="1"/>
  <c r="Q43" i="1"/>
  <c r="I43" i="1"/>
  <c r="P43" i="1"/>
  <c r="H43" i="1"/>
</calcChain>
</file>

<file path=xl/sharedStrings.xml><?xml version="1.0" encoding="utf-8"?>
<sst xmlns="http://schemas.openxmlformats.org/spreadsheetml/2006/main" count="64" uniqueCount="51">
  <si>
    <t>VOLTAGE</t>
  </si>
  <si>
    <t>kV</t>
  </si>
  <si>
    <t>CABLE DATA</t>
  </si>
  <si>
    <t>CABLE RATING FACTORS:</t>
  </si>
  <si>
    <t>CABLE MATERIAL</t>
  </si>
  <si>
    <t>Copper</t>
  </si>
  <si>
    <t>SOIL TEMPERATURE RATING FACTOR</t>
  </si>
  <si>
    <t>CONDUCTOR OPERATING TEMPERATURE</t>
  </si>
  <si>
    <t>°C</t>
  </si>
  <si>
    <t>SOIL THERMAL RESISTIVITY RATING FACTOR</t>
  </si>
  <si>
    <t>AMBIENT AIR TEMPERATURE</t>
  </si>
  <si>
    <t>TOTAL DERATING FACTOR</t>
  </si>
  <si>
    <t>AMBIENT SOIL TEMPERATURE</t>
  </si>
  <si>
    <t>ALLOWABLE CABLE VOLTAGE DROP</t>
  </si>
  <si>
    <t>%</t>
  </si>
  <si>
    <t>SOIL THERMAL RESISTIVITY</t>
  </si>
  <si>
    <t>K.m/W</t>
  </si>
  <si>
    <t>POWER FACTOR</t>
  </si>
  <si>
    <t>Cable Size, mm²</t>
  </si>
  <si>
    <r>
      <t>AC Resistance @ 50Hz - 90</t>
    </r>
    <r>
      <rPr>
        <vertAlign val="superscript"/>
        <sz val="8"/>
        <rFont val="Arial"/>
        <family val="2"/>
      </rPr>
      <t>O</t>
    </r>
    <r>
      <rPr>
        <sz val="8"/>
        <rFont val="Arial"/>
        <family val="2"/>
      </rPr>
      <t>C, ohms/km</t>
    </r>
  </si>
  <si>
    <t>Inductive Reactance @ 50Hz, ohms/km</t>
  </si>
  <si>
    <t>Impedance @ 50Hz, ohms/km</t>
  </si>
  <si>
    <t>Current Carrying Capacity (A)</t>
  </si>
  <si>
    <t>Derated Current Carrying Capacity (A)</t>
  </si>
  <si>
    <t>Maximum Cable Lengths (km)</t>
  </si>
  <si>
    <t>LOAD</t>
  </si>
  <si>
    <t>CURRENT (A)</t>
  </si>
  <si>
    <t>(KVA)</t>
  </si>
  <si>
    <t>Note: Shaded area indicates that load current is higher than cable current-carrying capacity.</t>
  </si>
  <si>
    <t>Aluminium</t>
  </si>
  <si>
    <t>Nominal Conductor Area
mm²</t>
  </si>
  <si>
    <t>Direct Buried</t>
  </si>
  <si>
    <t>Underground Wiring Enclosure</t>
  </si>
  <si>
    <t>6.35/11kV Three Core Ind. Screened &amp; PVC Sheathed</t>
  </si>
  <si>
    <t>12.7/22kV Three Core Ind. Screened &amp; PVC Sheathed</t>
  </si>
  <si>
    <t>19/33kV Three Core Ind. Screened &amp; PVC Sheathed Copper</t>
  </si>
  <si>
    <r>
      <t>AC Resistance 50Hz, 90</t>
    </r>
    <r>
      <rPr>
        <vertAlign val="superscript"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>C
Ohms/km</t>
    </r>
  </si>
  <si>
    <r>
      <t>Reactance 50Hz</t>
    </r>
    <r>
      <rPr>
        <sz val="10"/>
        <color theme="1"/>
        <rFont val="Arial"/>
        <family val="2"/>
      </rPr>
      <t xml:space="preserve">
Ohms/km</t>
    </r>
  </si>
  <si>
    <t>3.8/6.6kV Three Core Ind. Screened &amp; PVC Sheathed</t>
  </si>
  <si>
    <t>INSTALLATION METHOD</t>
  </si>
  <si>
    <t>Ambient Air Temperature Variation</t>
  </si>
  <si>
    <t>Air temp. (°C)</t>
  </si>
  <si>
    <t>Rating factor</t>
  </si>
  <si>
    <t>Ground Temperature Variation</t>
  </si>
  <si>
    <t>Ground temp. (°C)</t>
  </si>
  <si>
    <t>Depth of Burial Variation</t>
  </si>
  <si>
    <t>Depth, m</t>
  </si>
  <si>
    <t>Ducts</t>
  </si>
  <si>
    <t>DEPTH OF BURIAL</t>
  </si>
  <si>
    <t>m</t>
  </si>
  <si>
    <t>OLEX HV CABLE (3C)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</si>
</sst>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000"/>
    <numFmt numFmtId="165" formatCode="0\ \K\V"/>
    <numFmt numFmtId="166" formatCode="#,##0.0"/>
    <numFmt numFmtId="167" formatCode="0_)"/>
    <numFmt numFmtId="168" formatCode="General_)"/>
    <numFmt numFmtId="169" formatCode="&quot;\&quot;#,##0.00;[Red]&quot;\&quot;&quot;\&quot;\!\-#,##0.00"/>
    <numFmt numFmtId="170" formatCode="&quot;\&quot;#,##0;[Red]&quot;\&quot;&quot;\&quot;\!\-#,##0"/>
  </numFmts>
  <fonts count="2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Courier"/>
      <family val="3"/>
    </font>
    <font>
      <b/>
      <sz val="1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Times New Roman"/>
      <family val="1"/>
    </font>
    <font>
      <sz val="9"/>
      <name val="Univers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8"/>
      <name val="Arial MT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167" fontId="11" fillId="0" borderId="1" applyNumberFormat="0">
      <alignment horizontal="center" vertical="top" wrapText="1"/>
    </xf>
    <xf numFmtId="43" fontId="12" fillId="0" borderId="0" applyFont="0" applyFill="0" applyBorder="0" applyAlignment="0" applyProtection="0"/>
    <xf numFmtId="168" fontId="13" fillId="0" borderId="30" applyNumberFormat="0" applyBorder="0">
      <alignment horizontal="right"/>
    </xf>
    <xf numFmtId="167" fontId="14" fillId="0" borderId="31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top"/>
    </xf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32" applyBorder="0" applyAlignment="0">
      <alignment horizontal="left"/>
    </xf>
    <xf numFmtId="168" fontId="15" fillId="0" borderId="33" applyNumberFormat="0" applyBorder="0">
      <alignment horizontal="left"/>
    </xf>
    <xf numFmtId="168" fontId="14" fillId="0" borderId="34" applyNumberFormat="0"/>
    <xf numFmtId="168" fontId="15" fillId="0" borderId="30" applyNumberFormat="0" applyBorder="0">
      <alignment horizontal="right"/>
    </xf>
    <xf numFmtId="0" fontId="18" fillId="0" borderId="0" applyNumberFormat="0" applyFill="0" applyBorder="0" applyAlignment="0" applyProtection="0">
      <alignment vertical="top"/>
      <protection locked="0"/>
    </xf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quotePrefix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 indent="1"/>
    </xf>
    <xf numFmtId="0" fontId="6" fillId="0" borderId="0" xfId="1" applyFont="1" applyFill="1" applyAlignment="1">
      <alignment horizontal="right" vertical="center" indent="1"/>
    </xf>
    <xf numFmtId="0" fontId="4" fillId="0" borderId="2" xfId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2" xfId="1" applyNumberFormat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vertical="center"/>
    </xf>
    <xf numFmtId="0" fontId="4" fillId="0" borderId="14" xfId="1" applyFont="1" applyFill="1" applyBorder="1" applyAlignment="1">
      <alignment vertical="center"/>
    </xf>
    <xf numFmtId="0" fontId="4" fillId="0" borderId="15" xfId="1" applyFont="1" applyFill="1" applyBorder="1" applyAlignment="1">
      <alignment vertical="center"/>
    </xf>
    <xf numFmtId="1" fontId="4" fillId="0" borderId="16" xfId="1" applyNumberFormat="1" applyFont="1" applyFill="1" applyBorder="1" applyAlignment="1">
      <alignment horizontal="center" vertical="center"/>
    </xf>
    <xf numFmtId="1" fontId="4" fillId="0" borderId="17" xfId="1" applyNumberFormat="1" applyFont="1" applyFill="1" applyBorder="1" applyAlignment="1">
      <alignment horizontal="center" vertical="center"/>
    </xf>
    <xf numFmtId="1" fontId="4" fillId="0" borderId="18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7" fillId="0" borderId="19" xfId="1" applyFont="1" applyFill="1" applyBorder="1" applyAlignment="1">
      <alignment horizontal="centerContinuous" vertical="center"/>
    </xf>
    <xf numFmtId="0" fontId="7" fillId="0" borderId="20" xfId="1" applyFont="1" applyFill="1" applyBorder="1" applyAlignment="1">
      <alignment horizontal="centerContinuous" vertical="center"/>
    </xf>
    <xf numFmtId="0" fontId="4" fillId="0" borderId="21" xfId="1" applyFont="1" applyFill="1" applyBorder="1" applyAlignment="1">
      <alignment horizontal="centerContinuous" vertical="center"/>
    </xf>
    <xf numFmtId="0" fontId="7" fillId="0" borderId="5" xfId="1" applyFont="1" applyFill="1" applyBorder="1" applyAlignment="1">
      <alignment horizontal="centerContinuous" vertical="center"/>
    </xf>
    <xf numFmtId="0" fontId="7" fillId="0" borderId="7" xfId="1" applyFont="1" applyFill="1" applyBorder="1" applyAlignment="1">
      <alignment horizontal="centerContinuous" vertical="center"/>
    </xf>
    <xf numFmtId="0" fontId="7" fillId="0" borderId="22" xfId="1" applyFont="1" applyFill="1" applyBorder="1" applyAlignment="1">
      <alignment horizontal="centerContinuous" vertical="center"/>
    </xf>
    <xf numFmtId="0" fontId="7" fillId="0" borderId="21" xfId="1" applyFont="1" applyFill="1" applyBorder="1" applyAlignment="1">
      <alignment horizontal="centerContinuous" vertical="center"/>
    </xf>
    <xf numFmtId="0" fontId="7" fillId="0" borderId="23" xfId="1" applyFont="1" applyFill="1" applyBorder="1" applyAlignment="1">
      <alignment horizontal="centerContinuous" vertical="center"/>
    </xf>
    <xf numFmtId="0" fontId="7" fillId="0" borderId="24" xfId="1" applyFont="1" applyFill="1" applyBorder="1" applyAlignment="1">
      <alignment horizontal="centerContinuous" vertical="center"/>
    </xf>
    <xf numFmtId="0" fontId="4" fillId="0" borderId="25" xfId="1" applyFont="1" applyFill="1" applyBorder="1" applyAlignment="1">
      <alignment horizontal="centerContinuous" vertical="center"/>
    </xf>
    <xf numFmtId="165" fontId="7" fillId="0" borderId="23" xfId="1" applyNumberFormat="1" applyFont="1" applyFill="1" applyBorder="1" applyAlignment="1">
      <alignment horizontal="centerContinuous" vertical="center"/>
    </xf>
    <xf numFmtId="165" fontId="7" fillId="0" borderId="26" xfId="1" applyNumberFormat="1" applyFont="1" applyFill="1" applyBorder="1" applyAlignment="1">
      <alignment horizontal="centerContinuous" vertical="center"/>
    </xf>
    <xf numFmtId="0" fontId="7" fillId="0" borderId="27" xfId="1" applyFont="1" applyFill="1" applyBorder="1" applyAlignment="1">
      <alignment horizontal="centerContinuous" vertical="center"/>
    </xf>
    <xf numFmtId="0" fontId="7" fillId="0" borderId="25" xfId="1" applyFont="1" applyFill="1" applyBorder="1" applyAlignment="1">
      <alignment horizontal="centerContinuous" vertical="center"/>
    </xf>
    <xf numFmtId="3" fontId="4" fillId="0" borderId="2" xfId="1" applyNumberFormat="1" applyFont="1" applyFill="1" applyBorder="1" applyAlignment="1">
      <alignment horizontal="centerContinuous" vertical="center"/>
    </xf>
    <xf numFmtId="3" fontId="4" fillId="0" borderId="3" xfId="1" applyNumberFormat="1" applyFont="1" applyFill="1" applyBorder="1" applyAlignment="1">
      <alignment horizontal="centerContinuous" vertical="center"/>
    </xf>
    <xf numFmtId="0" fontId="4" fillId="0" borderId="4" xfId="1" applyFont="1" applyFill="1" applyBorder="1" applyAlignment="1">
      <alignment horizontal="centerContinuous" vertical="center"/>
    </xf>
    <xf numFmtId="166" fontId="4" fillId="0" borderId="28" xfId="1" applyNumberFormat="1" applyFont="1" applyFill="1" applyBorder="1" applyAlignment="1">
      <alignment horizontal="centerContinuous" vertical="center"/>
    </xf>
    <xf numFmtId="166" fontId="4" fillId="0" borderId="29" xfId="1" applyNumberFormat="1" applyFont="1" applyFill="1" applyBorder="1" applyAlignment="1">
      <alignment horizontal="centerContinuous" vertical="center"/>
    </xf>
    <xf numFmtId="1" fontId="4" fillId="0" borderId="5" xfId="1" applyNumberFormat="1" applyFont="1" applyFill="1" applyBorder="1" applyAlignment="1">
      <alignment horizontal="center" vertical="center"/>
    </xf>
    <xf numFmtId="1" fontId="4" fillId="0" borderId="6" xfId="1" applyNumberFormat="1" applyFont="1" applyFill="1" applyBorder="1" applyAlignment="1">
      <alignment horizontal="center" vertical="center"/>
    </xf>
    <xf numFmtId="1" fontId="4" fillId="0" borderId="7" xfId="1" applyNumberFormat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centerContinuous" vertical="center"/>
    </xf>
    <xf numFmtId="3" fontId="4" fillId="0" borderId="9" xfId="1" applyNumberFormat="1" applyFont="1" applyFill="1" applyBorder="1" applyAlignment="1">
      <alignment horizontal="centerContinuous" vertical="center"/>
    </xf>
    <xf numFmtId="0" fontId="4" fillId="0" borderId="10" xfId="1" applyFont="1" applyFill="1" applyBorder="1" applyAlignment="1">
      <alignment horizontal="centerContinuous" vertical="center"/>
    </xf>
    <xf numFmtId="166" fontId="4" fillId="0" borderId="11" xfId="1" applyNumberFormat="1" applyFont="1" applyFill="1" applyBorder="1" applyAlignment="1">
      <alignment horizontal="centerContinuous" vertical="center"/>
    </xf>
    <xf numFmtId="166" fontId="4" fillId="0" borderId="12" xfId="1" applyNumberFormat="1" applyFont="1" applyFill="1" applyBorder="1" applyAlignment="1">
      <alignment horizontal="centerContinuous" vertical="center"/>
    </xf>
    <xf numFmtId="1" fontId="4" fillId="0" borderId="1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" fontId="4" fillId="0" borderId="12" xfId="1" applyNumberFormat="1" applyFon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centerContinuous" vertical="center"/>
    </xf>
    <xf numFmtId="3" fontId="4" fillId="0" borderId="14" xfId="1" applyNumberFormat="1" applyFont="1" applyFill="1" applyBorder="1" applyAlignment="1">
      <alignment horizontal="centerContinuous" vertical="center"/>
    </xf>
    <xf numFmtId="0" fontId="4" fillId="0" borderId="15" xfId="1" applyFont="1" applyFill="1" applyBorder="1" applyAlignment="1">
      <alignment horizontal="centerContinuous" vertical="center"/>
    </xf>
    <xf numFmtId="166" fontId="4" fillId="0" borderId="16" xfId="1" applyNumberFormat="1" applyFont="1" applyFill="1" applyBorder="1" applyAlignment="1">
      <alignment horizontal="centerContinuous" vertical="center"/>
    </xf>
    <xf numFmtId="166" fontId="4" fillId="0" borderId="18" xfId="1" applyNumberFormat="1" applyFont="1" applyFill="1" applyBorder="1" applyAlignment="1">
      <alignment horizontal="centerContinuous" vertical="center"/>
    </xf>
    <xf numFmtId="0" fontId="10" fillId="0" borderId="0" xfId="1" applyFont="1" applyFill="1" applyAlignment="1">
      <alignment vertical="center"/>
    </xf>
    <xf numFmtId="0" fontId="0" fillId="0" borderId="35" xfId="0" applyBorder="1"/>
    <xf numFmtId="0" fontId="1" fillId="0" borderId="1" xfId="0" applyFont="1" applyBorder="1" applyAlignment="1">
      <alignment horizontal="centerContinuous"/>
    </xf>
    <xf numFmtId="0" fontId="0" fillId="0" borderId="36" xfId="0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 vertical="center"/>
    </xf>
    <xf numFmtId="0" fontId="0" fillId="0" borderId="34" xfId="0" applyBorder="1"/>
    <xf numFmtId="0" fontId="0" fillId="0" borderId="9" xfId="0" applyBorder="1"/>
    <xf numFmtId="0" fontId="0" fillId="0" borderId="37" xfId="0" applyBorder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Fill="1" applyBorder="1" applyAlignment="1" applyProtection="1">
      <alignment vertical="center"/>
    </xf>
    <xf numFmtId="0" fontId="4" fillId="2" borderId="1" xfId="1" applyFont="1" applyFill="1" applyBorder="1" applyAlignment="1" applyProtection="1">
      <alignment vertical="center"/>
      <protection locked="0"/>
    </xf>
    <xf numFmtId="0" fontId="4" fillId="2" borderId="35" xfId="1" applyFont="1" applyFill="1" applyBorder="1" applyAlignment="1" applyProtection="1">
      <alignment vertical="center"/>
      <protection locked="0"/>
    </xf>
    <xf numFmtId="0" fontId="4" fillId="2" borderId="36" xfId="1" applyFont="1" applyFill="1" applyBorder="1" applyAlignment="1" applyProtection="1">
      <alignment vertical="center"/>
      <protection locked="0"/>
    </xf>
    <xf numFmtId="0" fontId="4" fillId="2" borderId="37" xfId="1" applyFont="1" applyFill="1" applyBorder="1" applyAlignment="1" applyProtection="1">
      <alignment horizontal="right" vertical="center"/>
      <protection locked="0"/>
    </xf>
    <xf numFmtId="0" fontId="4" fillId="2" borderId="34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</cellXfs>
  <cellStyles count="33">
    <cellStyle name="column title" xfId="2"/>
    <cellStyle name="Comma 2" xfId="3"/>
    <cellStyle name="Data" xfId="4"/>
    <cellStyle name="line no" xfId="5"/>
    <cellStyle name="Normal" xfId="0" builtinId="0"/>
    <cellStyle name="Normal 102" xfId="6"/>
    <cellStyle name="Normal 112" xfId="7"/>
    <cellStyle name="Normal 122" xfId="8"/>
    <cellStyle name="Normal 131" xfId="9"/>
    <cellStyle name="Normal 141" xfId="10"/>
    <cellStyle name="Normal 168" xfId="11"/>
    <cellStyle name="Normal 177" xfId="12"/>
    <cellStyle name="Normal 2" xfId="13"/>
    <cellStyle name="Normal 2 2" xfId="14"/>
    <cellStyle name="Normal 3" xfId="15"/>
    <cellStyle name="Normal 4" xfId="16"/>
    <cellStyle name="Normal 7" xfId="17"/>
    <cellStyle name="Normal 74" xfId="18"/>
    <cellStyle name="Normal 83" xfId="19"/>
    <cellStyle name="Normal 92" xfId="20"/>
    <cellStyle name="Percent 2" xfId="21"/>
    <cellStyle name="Percent 3" xfId="22"/>
    <cellStyle name="STANDARD" xfId="23"/>
    <cellStyle name="text" xfId="24"/>
    <cellStyle name="title line" xfId="25"/>
    <cellStyle name="units" xfId="26"/>
    <cellStyle name="ハイパーリンク_LMProfile" xfId="27"/>
    <cellStyle name="표준_cal-2e12-203rev1statusB" xfId="1"/>
    <cellStyle name="桁区切り [0.00]_12Pstudy" xfId="28"/>
    <cellStyle name="桁区切り_12Pstudy" xfId="29"/>
    <cellStyle name="標準_12Pstudy" xfId="30"/>
    <cellStyle name="通貨 [0.00]_12Pstudy" xfId="31"/>
    <cellStyle name="通貨_12Pstudy" xfId="32"/>
  </cellStyles>
  <dxfs count="52"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  <dxf>
      <fill>
        <patternFill patternType="lightUp"/>
      </fill>
    </dxf>
    <dxf>
      <font>
        <b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381000</xdr:rowOff>
    </xdr:from>
    <xdr:to>
      <xdr:col>1</xdr:col>
      <xdr:colOff>981075</xdr:colOff>
      <xdr:row>1</xdr:row>
      <xdr:rowOff>1114425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542925"/>
          <a:ext cx="838200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</xdr:row>
      <xdr:rowOff>361950</xdr:rowOff>
    </xdr:from>
    <xdr:to>
      <xdr:col>2</xdr:col>
      <xdr:colOff>885825</xdr:colOff>
      <xdr:row>1</xdr:row>
      <xdr:rowOff>1152525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523875"/>
          <a:ext cx="828675" cy="790575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1</xdr:row>
      <xdr:rowOff>381000</xdr:rowOff>
    </xdr:from>
    <xdr:to>
      <xdr:col>3</xdr:col>
      <xdr:colOff>952500</xdr:colOff>
      <xdr:row>1</xdr:row>
      <xdr:rowOff>1114425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542925"/>
          <a:ext cx="8382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1</xdr:row>
      <xdr:rowOff>361950</xdr:rowOff>
    </xdr:from>
    <xdr:to>
      <xdr:col>4</xdr:col>
      <xdr:colOff>885825</xdr:colOff>
      <xdr:row>1</xdr:row>
      <xdr:rowOff>1152525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523875"/>
          <a:ext cx="828675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cess%20Workbook1.xls%20%20%20%20%20%20%20%20%20%20%20%20%20%20%20%20%20%20%20%20%20%20%20%20%20%20%20%20%20%20%20%20%20%20%20%20%20%20%20%20%20%20%20%20%20%20%20%20%20%20%20%20%20%20%20%20%20%20%20%20%20%20%20%20%2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401001/00540%20PRJT%20-%20Arrow%20Energy%20-%20Surat%20Gas%20Project%20FEED/10.0%20Engineering/10%20EL-%20Electrical/Equipment%20List/Load%20List/Process%20Workbook1.xls%20%20%20%20%20%20%20%20%20%20%20%20%20%20%20%20%20%20%20%20%20%20%20%20%20%20%20%20%20%20%20%20%20%20%20%20%20%20%20%20%20%20%20%20%20%20%20%20%20%20%20%20%20%20%20%20%20%20%20%20%20%20%20%20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EQUIPMENT LIST"/>
      <sheetName val="MOTOR EFF"/>
      <sheetName val="UTILITY SUMMARY"/>
      <sheetName val="ECONOMIC"/>
      <sheetName val="HEAT CURVE"/>
      <sheetName val="EL_3M100_LPG"/>
      <sheetName val="TPL3"/>
      <sheetName val="TPL1"/>
      <sheetName val="COL2"/>
      <sheetName val="TPL4"/>
      <sheetName val="COL1"/>
      <sheetName val="COL3"/>
      <sheetName val="COL4"/>
      <sheetName val="TPL2"/>
      <sheetName val="COL5"/>
      <sheetName val="TPL5"/>
      <sheetName val="Absorber"/>
      <sheetName val="DE-C2"/>
      <sheetName val="T-100"/>
      <sheetName val="De-C4"/>
      <sheetName val="Workspace"/>
      <sheetName val="Detail"/>
      <sheetName val="Systems"/>
      <sheetName val="HO_Pr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EQUIPMENT LIST"/>
      <sheetName val="MOTOR EFF"/>
      <sheetName val="UTILITY SUMMARY"/>
      <sheetName val="ECONOMIC"/>
      <sheetName val="HEAT CURVE"/>
      <sheetName val="EL_3M100_LPG"/>
      <sheetName val="TPL3"/>
      <sheetName val="TPL1"/>
      <sheetName val="COL2"/>
      <sheetName val="TPL4"/>
      <sheetName val="COL1"/>
      <sheetName val="COL3"/>
      <sheetName val="COL4"/>
      <sheetName val="TPL2"/>
      <sheetName val="COL5"/>
      <sheetName val="TPL5"/>
      <sheetName val="Absorber"/>
      <sheetName val="DE-C2"/>
      <sheetName val="T-100"/>
      <sheetName val="De-C4"/>
      <sheetName val="Workspace"/>
      <sheetName val="Detail"/>
      <sheetName val="Systems"/>
      <sheetName val="HO_Pr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5">
          <cell r="B85" t="str">
            <v>Pressure Vessels</v>
          </cell>
        </row>
      </sheetData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T44"/>
  <sheetViews>
    <sheetView showGridLines="0" tabSelected="1" zoomScaleNormal="100" zoomScaleSheetLayoutView="100" workbookViewId="0">
      <selection activeCell="C47" sqref="C47"/>
    </sheetView>
  </sheetViews>
  <sheetFormatPr defaultColWidth="7.7109375" defaultRowHeight="11.25"/>
  <cols>
    <col min="1" max="1" width="7.7109375" style="2" customWidth="1"/>
    <col min="2" max="4" width="5.7109375" style="2" customWidth="1"/>
    <col min="5" max="5" width="3.7109375" style="2" customWidth="1"/>
    <col min="6" max="6" width="9.85546875" style="2" bestFit="1" customWidth="1"/>
    <col min="7" max="7" width="1.7109375" style="2" customWidth="1"/>
    <col min="8" max="20" width="9.85546875" style="2" customWidth="1"/>
    <col min="21" max="16384" width="7.7109375" style="2"/>
  </cols>
  <sheetData>
    <row r="1" spans="2:20" ht="23.25">
      <c r="B1" s="1" t="str">
        <f>UPPER("UNDERGROUND (" &amp;H6&amp;") CABLE SELECTION CHART ("&amp;H5&amp;" - "&amp;H3&amp; "Kv)")</f>
        <v>UNDERGROUND (DIRECT BURIED) CABLE SELECTION CHART (ALUMINIUM - 33KV)</v>
      </c>
    </row>
    <row r="3" spans="2:20">
      <c r="B3" s="2" t="s">
        <v>0</v>
      </c>
      <c r="H3" s="83">
        <v>33</v>
      </c>
      <c r="I3" s="3" t="s">
        <v>1</v>
      </c>
      <c r="N3" s="4" t="s">
        <v>3</v>
      </c>
    </row>
    <row r="4" spans="2:20">
      <c r="B4" s="2" t="s">
        <v>2</v>
      </c>
      <c r="F4" s="86"/>
      <c r="G4" s="87"/>
      <c r="H4" s="85" t="s">
        <v>50</v>
      </c>
      <c r="Q4" s="5" t="s">
        <v>6</v>
      </c>
      <c r="R4" s="81">
        <f>VLOOKUP(H8,Deratings!$B$5:$C$11,2,FALSE)</f>
        <v>1.18</v>
      </c>
    </row>
    <row r="5" spans="2:20">
      <c r="B5" s="2" t="s">
        <v>4</v>
      </c>
      <c r="H5" s="84" t="s">
        <v>29</v>
      </c>
      <c r="I5" s="3"/>
      <c r="Q5" s="5" t="s">
        <v>9</v>
      </c>
      <c r="R5" s="81">
        <f>VLOOKUP(H9,Deratings!$B$17:$C$23,2,FALSE)</f>
        <v>1.1100000000000001</v>
      </c>
      <c r="S5" s="5"/>
    </row>
    <row r="6" spans="2:20">
      <c r="B6" s="2" t="s">
        <v>39</v>
      </c>
      <c r="H6" s="82" t="s">
        <v>31</v>
      </c>
      <c r="Q6" s="5" t="s">
        <v>48</v>
      </c>
      <c r="R6" s="81">
        <f>VLOOKUP(H11,Deratings!$B$28:$D$35, IF($H$6="Duct", 3, 2), FALSE)</f>
        <v>1</v>
      </c>
    </row>
    <row r="7" spans="2:20">
      <c r="B7" s="2" t="s">
        <v>7</v>
      </c>
      <c r="H7" s="80">
        <v>90</v>
      </c>
      <c r="I7" s="2" t="s">
        <v>8</v>
      </c>
      <c r="Q7" s="5" t="s">
        <v>11</v>
      </c>
      <c r="R7" s="81">
        <f>R4*R5</f>
        <v>1.3098000000000001</v>
      </c>
    </row>
    <row r="8" spans="2:20">
      <c r="B8" s="2" t="s">
        <v>10</v>
      </c>
      <c r="H8" s="82">
        <v>20</v>
      </c>
      <c r="I8" s="2" t="s">
        <v>8</v>
      </c>
      <c r="Q8" s="5" t="s">
        <v>13</v>
      </c>
      <c r="R8" s="82">
        <v>5</v>
      </c>
      <c r="S8" s="2" t="s">
        <v>14</v>
      </c>
    </row>
    <row r="9" spans="2:20">
      <c r="B9" s="2" t="s">
        <v>12</v>
      </c>
      <c r="H9" s="82">
        <v>10</v>
      </c>
      <c r="I9" s="2" t="s">
        <v>8</v>
      </c>
      <c r="Q9" s="5" t="s">
        <v>17</v>
      </c>
      <c r="R9" s="82">
        <v>0.9</v>
      </c>
      <c r="S9" s="5"/>
    </row>
    <row r="10" spans="2:20">
      <c r="B10" s="2" t="s">
        <v>15</v>
      </c>
      <c r="H10" s="80">
        <v>1.2</v>
      </c>
      <c r="I10" s="2" t="s">
        <v>16</v>
      </c>
      <c r="R10" s="6">
        <v>100000</v>
      </c>
    </row>
    <row r="11" spans="2:20">
      <c r="B11" s="2" t="s">
        <v>48</v>
      </c>
      <c r="H11" s="82">
        <v>0.8</v>
      </c>
      <c r="I11" s="2" t="s">
        <v>49</v>
      </c>
      <c r="R11" s="6"/>
    </row>
    <row r="12" spans="2:20" ht="15" customHeight="1" thickBot="1"/>
    <row r="13" spans="2:20" ht="15" customHeight="1">
      <c r="B13" s="7" t="s">
        <v>18</v>
      </c>
      <c r="C13" s="8"/>
      <c r="D13" s="8"/>
      <c r="E13" s="8"/>
      <c r="F13" s="9"/>
      <c r="H13" s="10">
        <v>16</v>
      </c>
      <c r="I13" s="11">
        <v>25</v>
      </c>
      <c r="J13" s="11">
        <v>35</v>
      </c>
      <c r="K13" s="11">
        <v>50</v>
      </c>
      <c r="L13" s="11">
        <v>70</v>
      </c>
      <c r="M13" s="11">
        <v>95</v>
      </c>
      <c r="N13" s="11">
        <v>120</v>
      </c>
      <c r="O13" s="11">
        <v>150</v>
      </c>
      <c r="P13" s="11">
        <v>185</v>
      </c>
      <c r="Q13" s="11">
        <v>240</v>
      </c>
      <c r="R13" s="11">
        <v>300</v>
      </c>
      <c r="S13" s="11">
        <v>400</v>
      </c>
      <c r="T13" s="12">
        <v>500</v>
      </c>
    </row>
    <row r="14" spans="2:20" ht="15" customHeight="1">
      <c r="B14" s="13" t="s">
        <v>19</v>
      </c>
      <c r="C14" s="14"/>
      <c r="D14" s="14"/>
      <c r="E14" s="14"/>
      <c r="F14" s="15"/>
      <c r="H14" s="16">
        <f>IF($H$3=6.6, VLOOKUP(H$13,_6.6kv, IF($H$5="Copper", 6, 8 ), FALSE), IF($H$3=11, VLOOKUP(H$13,_11kv, IF($H$5="Copper", 6, 8), FALSE), IF($H$3=22, VLOOKUP(H$13, _22kv, IF($H$5="Copper", 6, 8), FALSE), IF( $H$3=33, VLOOKUP(H$13, _33kv, IF($H$5="Copper",6, 8), FALSE), 0))))</f>
        <v>0</v>
      </c>
      <c r="I14" s="17">
        <f>IF($H$3=6.6, VLOOKUP(I$13,_6.6kv, IF($H$5="Copper", 6, 8 ), FALSE), IF($H$3=11, VLOOKUP(I$13,_11kv, IF($H$5="Copper", 6, 8), FALSE), IF($H$3=22, VLOOKUP(I$13, _22kv, IF($H$5="Copper", 6, 8), FALSE), IF( $H$3=33, VLOOKUP(I$13, _33kv, IF($H$5="Copper",6, 8), FALSE), 0))))</f>
        <v>0</v>
      </c>
      <c r="J14" s="17">
        <f>IF($H$3=6.6, VLOOKUP(J$13,_6.6kv, IF($H$5="Copper", 6, 8 ), FALSE), IF($H$3=11, VLOOKUP(J$13,_11kv, IF($H$5="Copper", 6, 8), FALSE), IF($H$3=22, VLOOKUP(J$13, _22kv, IF($H$5="Copper", 6, 8), FALSE), IF( $H$3=33, VLOOKUP(J$13, _33kv, IF($H$5="Copper",6, 8), FALSE), 0))))</f>
        <v>0</v>
      </c>
      <c r="K14" s="17">
        <f>IF($H$3=6.6, VLOOKUP(K$13,_6.6kv, IF($H$5="Copper", 6, 8 ), FALSE), IF($H$3=11, VLOOKUP(K$13,_11kv, IF($H$5="Copper", 6, 8), FALSE), IF($H$3=22, VLOOKUP(K$13, _22kv, IF($H$5="Copper", 6, 8), FALSE), IF( $H$3=33, VLOOKUP(K$13, _33kv, IF($H$5="Copper",6, 8), FALSE), 0))))</f>
        <v>0.82099999999999995</v>
      </c>
      <c r="L14" s="17">
        <f>IF($H$3=6.6, VLOOKUP(L$13,_6.6kv, IF($H$5="Copper", 6, 8 ), FALSE), IF($H$3=11, VLOOKUP(L$13,_11kv, IF($H$5="Copper", 6, 8), FALSE), IF($H$3=22, VLOOKUP(L$13, _22kv, IF($H$5="Copper", 6, 8), FALSE), IF( $H$3=33, VLOOKUP(L$13, _33kv, IF($H$5="Copper",6, 8), FALSE), 0))))</f>
        <v>0.56799999999999995</v>
      </c>
      <c r="M14" s="17">
        <f>IF($H$3=6.6, VLOOKUP(M$13,_6.6kv, IF($H$5="Copper", 6, 8 ), FALSE), IF($H$3=11, VLOOKUP(M$13,_11kv, IF($H$5="Copper", 6, 8), FALSE), IF($H$3=22, VLOOKUP(M$13, _22kv, IF($H$5="Copper", 6, 8), FALSE), IF( $H$3=33, VLOOKUP(M$13, _33kv, IF($H$5="Copper",6, 8), FALSE), 0))))</f>
        <v>0.41</v>
      </c>
      <c r="N14" s="17">
        <f>IF($H$3=6.6, VLOOKUP(N$13,_6.6kv, IF($H$5="Copper", 6, 8 ), FALSE), IF($H$3=11, VLOOKUP(N$13,_11kv, IF($H$5="Copper", 6, 8), FALSE), IF($H$3=22, VLOOKUP(N$13, _22kv, IF($H$5="Copper", 6, 8), FALSE), IF( $H$3=33, VLOOKUP(N$13, _33kv, IF($H$5="Copper",6, 8), FALSE), 0))))</f>
        <v>0.32500000000000001</v>
      </c>
      <c r="O14" s="17">
        <f>IF($H$3=6.6, VLOOKUP(O$13,_6.6kv, IF($H$5="Copper", 6, 8 ), FALSE), IF($H$3=11, VLOOKUP(O$13,_11kv, IF($H$5="Copper", 6, 8), FALSE), IF($H$3=22, VLOOKUP(O$13, _22kv, IF($H$5="Copper", 6, 8), FALSE), IF( $H$3=33, VLOOKUP(O$13, _33kv, IF($H$5="Copper",6, 8), FALSE), 0))))</f>
        <v>0.26400000000000001</v>
      </c>
      <c r="P14" s="17">
        <f>IF($H$3=6.6, VLOOKUP(P$13,_6.6kv, IF($H$5="Copper", 6, 8 ), FALSE), IF($H$3=11, VLOOKUP(P$13,_11kv, IF($H$5="Copper", 6, 8), FALSE), IF($H$3=22, VLOOKUP(P$13, _22kv, IF($H$5="Copper", 6, 8), FALSE), IF( $H$3=33, VLOOKUP(P$13, _33kv, IF($H$5="Copper",6, 8), FALSE), 0))))</f>
        <v>0.21099999999999999</v>
      </c>
      <c r="Q14" s="17">
        <f>IF($H$3=6.6, VLOOKUP(Q$13,_6.6kv, IF($H$5="Copper", 6, 8 ), FALSE), IF($H$3=11, VLOOKUP(Q$13,_11kv, IF($H$5="Copper", 6, 8), FALSE), IF($H$3=22, VLOOKUP(Q$13, _22kv, IF($H$5="Copper", 6, 8), FALSE), IF( $H$3=33, VLOOKUP(Q$13, _33kv, IF($H$5="Copper",6, 8), FALSE), 0))))</f>
        <v>0.161</v>
      </c>
      <c r="R14" s="17">
        <f>IF($H$3=6.6, VLOOKUP(R$13,_6.6kv, IF($H$5="Copper", 6, 8 ), FALSE), IF($H$3=11, VLOOKUP(R$13,_11kv, IF($H$5="Copper", 6, 8), FALSE), IF($H$3=22, VLOOKUP(R$13, _22kv, IF($H$5="Copper", 6, 8), FALSE), IF( $H$3=33, VLOOKUP(R$13, _33kv, IF($H$5="Copper",6, 8), FALSE), 0))))</f>
        <v>0.13</v>
      </c>
      <c r="S14" s="17">
        <f>IF($H$3=6.6, VLOOKUP(S$13,_6.6kv, IF($H$5="Copper", 6, 8 ), FALSE), IF($H$3=11, VLOOKUP(S$13,_11kv, IF($H$5="Copper", 6, 8), FALSE), IF($H$3=22, VLOOKUP(S$13, _22kv, IF($H$5="Copper", 6, 8), FALSE), IF( $H$3=33, VLOOKUP(S$13, _33kv, IF($H$5="Copper",6, 8), FALSE), 0))))</f>
        <v>0.10199999999999999</v>
      </c>
      <c r="T14" s="18">
        <f>IF($H$3=6.6, VLOOKUP(T$13,_6.6kv, IF($H$5="Copper", 6, 8 ), FALSE), IF($H$3=11, VLOOKUP(T$13,_11kv, IF($H$5="Copper", 6, 8), FALSE), IF($H$3=22, VLOOKUP(T$13, _22kv, IF($H$5="Copper", 6, 8), FALSE), IF( $H$3=33, VLOOKUP(T$13, _33kv, IF($H$5="Copper",6, 8), FALSE), 0))))</f>
        <v>8.1500000000000003E-2</v>
      </c>
    </row>
    <row r="15" spans="2:20" ht="15" customHeight="1">
      <c r="B15" s="13" t="s">
        <v>20</v>
      </c>
      <c r="C15" s="14"/>
      <c r="D15" s="14"/>
      <c r="E15" s="14"/>
      <c r="F15" s="15"/>
      <c r="H15" s="16">
        <f>IF($H$3=6.6, VLOOKUP(H$13,_6.6kv, IF($H$5="Copper", 7, 9 ), FALSE), IF($H$3=11, VLOOKUP(H$13,_11kv, IF($H$5="Copper", 7, 9), FALSE), IF($H$3=22, VLOOKUP(H$13, _22kv, IF($H$5="Copper", 7, 9), FALSE), IF( $H$3=33, VLOOKUP(H$13, _33kv, IF($H$5="Copper", 7, 9), FALSE), 0))))</f>
        <v>0</v>
      </c>
      <c r="I15" s="17">
        <f>IF($H$3=6.6, VLOOKUP(I$13,_6.6kv, IF($H$5="Copper", 7, 9 ), FALSE), IF($H$3=11, VLOOKUP(I$13,_11kv, IF($H$5="Copper", 7, 9), FALSE), IF($H$3=22, VLOOKUP(I$13, _22kv, IF($H$5="Copper", 7, 9), FALSE), IF( $H$3=33, VLOOKUP(I$13, _33kv, IF($H$5="Copper", 7, 9), FALSE), 0))))</f>
        <v>0</v>
      </c>
      <c r="J15" s="17">
        <f>IF($H$3=6.6, VLOOKUP(J$13,_6.6kv, IF($H$5="Copper", 7, 9 ), FALSE), IF($H$3=11, VLOOKUP(J$13,_11kv, IF($H$5="Copper", 7, 9), FALSE), IF($H$3=22, VLOOKUP(J$13, _22kv, IF($H$5="Copper", 7, 9), FALSE), IF( $H$3=33, VLOOKUP(J$13, _33kv, IF($H$5="Copper", 7, 9), FALSE), 0))))</f>
        <v>0</v>
      </c>
      <c r="K15" s="17">
        <f>IF($H$3=6.6, VLOOKUP(K$13,_6.6kv, IF($H$5="Copper", 7, 9 ), FALSE), IF($H$3=11, VLOOKUP(K$13,_11kv, IF($H$5="Copper", 7, 9), FALSE), IF($H$3=22, VLOOKUP(K$13, _22kv, IF($H$5="Copper", 7, 9), FALSE), IF( $H$3=33, VLOOKUP(K$13, _33kv, IF($H$5="Copper", 7, 9), FALSE), 0))))</f>
        <v>0.14699999999999999</v>
      </c>
      <c r="L15" s="17">
        <f>IF($H$3=6.6, VLOOKUP(L$13,_6.6kv, IF($H$5="Copper", 7, 9 ), FALSE), IF($H$3=11, VLOOKUP(L$13,_11kv, IF($H$5="Copper", 7, 9), FALSE), IF($H$3=22, VLOOKUP(L$13, _22kv, IF($H$5="Copper", 7, 9), FALSE), IF( $H$3=33, VLOOKUP(L$13, _33kv, IF($H$5="Copper", 7, 9), FALSE), 0))))</f>
        <v>0.13600000000000001</v>
      </c>
      <c r="M15" s="17">
        <f>IF($H$3=6.6, VLOOKUP(M$13,_6.6kv, IF($H$5="Copper", 7, 9 ), FALSE), IF($H$3=11, VLOOKUP(M$13,_11kv, IF($H$5="Copper", 7, 9), FALSE), IF($H$3=22, VLOOKUP(M$13, _22kv, IF($H$5="Copper", 7, 9), FALSE), IF( $H$3=33, VLOOKUP(M$13, _33kv, IF($H$5="Copper", 7, 9), FALSE), 0))))</f>
        <v>0.129</v>
      </c>
      <c r="N15" s="17">
        <f>IF($H$3=6.6, VLOOKUP(N$13,_6.6kv, IF($H$5="Copper", 7, 9 ), FALSE), IF($H$3=11, VLOOKUP(N$13,_11kv, IF($H$5="Copper", 7, 9), FALSE), IF($H$3=22, VLOOKUP(N$13, _22kv, IF($H$5="Copper", 7, 9), FALSE), IF( $H$3=33, VLOOKUP(N$13, _33kv, IF($H$5="Copper", 7, 9), FALSE), 0))))</f>
        <v>0.124</v>
      </c>
      <c r="O15" s="17">
        <f>IF($H$3=6.6, VLOOKUP(O$13,_6.6kv, IF($H$5="Copper", 7, 9 ), FALSE), IF($H$3=11, VLOOKUP(O$13,_11kv, IF($H$5="Copper", 7, 9), FALSE), IF($H$3=22, VLOOKUP(O$13, _22kv, IF($H$5="Copper", 7, 9), FALSE), IF( $H$3=33, VLOOKUP(O$13, _33kv, IF($H$5="Copper", 7, 9), FALSE), 0))))</f>
        <v>0.12</v>
      </c>
      <c r="P15" s="17">
        <f>IF($H$3=6.6, VLOOKUP(P$13,_6.6kv, IF($H$5="Copper", 7, 9 ), FALSE), IF($H$3=11, VLOOKUP(P$13,_11kv, IF($H$5="Copper", 7, 9), FALSE), IF($H$3=22, VLOOKUP(P$13, _22kv, IF($H$5="Copper", 7, 9), FALSE), IF( $H$3=33, VLOOKUP(P$13, _33kv, IF($H$5="Copper", 7, 9), FALSE), 0))))</f>
        <v>0.11700000000000001</v>
      </c>
      <c r="Q15" s="17">
        <f>IF($H$3=6.6, VLOOKUP(Q$13,_6.6kv, IF($H$5="Copper", 7, 9 ), FALSE), IF($H$3=11, VLOOKUP(Q$13,_11kv, IF($H$5="Copper", 7, 9), FALSE), IF($H$3=22, VLOOKUP(Q$13, _22kv, IF($H$5="Copper", 7, 9), FALSE), IF( $H$3=33, VLOOKUP(Q$13, _33kv, IF($H$5="Copper", 7, 9), FALSE), 0))))</f>
        <v>0.112</v>
      </c>
      <c r="R15" s="17">
        <f>IF($H$3=6.6, VLOOKUP(R$13,_6.6kv, IF($H$5="Copper", 7, 9 ), FALSE), IF($H$3=11, VLOOKUP(R$13,_11kv, IF($H$5="Copper", 7, 9), FALSE), IF($H$3=22, VLOOKUP(R$13, _22kv, IF($H$5="Copper", 7, 9), FALSE), IF( $H$3=33, VLOOKUP(R$13, _33kv, IF($H$5="Copper", 7, 9), FALSE), 0))))</f>
        <v>0.108</v>
      </c>
      <c r="S15" s="17">
        <f>IF($H$3=6.6, VLOOKUP(S$13,_6.6kv, IF($H$5="Copper", 7, 9 ), FALSE), IF($H$3=11, VLOOKUP(S$13,_11kv, IF($H$5="Copper", 7, 9), FALSE), IF($H$3=22, VLOOKUP(S$13, _22kv, IF($H$5="Copper", 7, 9), FALSE), IF( $H$3=33, VLOOKUP(S$13, _33kv, IF($H$5="Copper", 7, 9), FALSE), 0))))</f>
        <v>0.10299999999999999</v>
      </c>
      <c r="T15" s="18">
        <f>IF($H$3=6.6, VLOOKUP(T$13,_6.6kv, IF($H$5="Copper", 7, 9 ), FALSE), IF($H$3=11, VLOOKUP(T$13,_11kv, IF($H$5="Copper", 7, 9), FALSE), IF($H$3=22, VLOOKUP(T$13, _22kv, IF($H$5="Copper", 7, 9), FALSE), IF( $H$3=33, VLOOKUP(T$13, _33kv, IF($H$5="Copper", 7, 9), FALSE), 0))))</f>
        <v>9.9000000000000005E-2</v>
      </c>
    </row>
    <row r="16" spans="2:20" ht="15" customHeight="1">
      <c r="B16" s="13" t="s">
        <v>21</v>
      </c>
      <c r="C16" s="14"/>
      <c r="D16" s="14"/>
      <c r="E16" s="14"/>
      <c r="F16" s="15"/>
      <c r="H16" s="19">
        <f>(H14^2+H15^2)^0.5</f>
        <v>0</v>
      </c>
      <c r="I16" s="20">
        <f t="shared" ref="I16:T16" si="0">(I14^2+I15^2)^0.5</f>
        <v>0</v>
      </c>
      <c r="J16" s="20">
        <f t="shared" si="0"/>
        <v>0</v>
      </c>
      <c r="K16" s="20">
        <f t="shared" si="0"/>
        <v>0.83405635301219294</v>
      </c>
      <c r="L16" s="20">
        <f t="shared" si="0"/>
        <v>0.58405479195020737</v>
      </c>
      <c r="M16" s="20">
        <f t="shared" si="0"/>
        <v>0.42981507651547074</v>
      </c>
      <c r="N16" s="20">
        <f t="shared" si="0"/>
        <v>0.34785198001448836</v>
      </c>
      <c r="O16" s="20">
        <f t="shared" si="0"/>
        <v>0.28999310336626971</v>
      </c>
      <c r="P16" s="20">
        <f t="shared" si="0"/>
        <v>0.2412674864129023</v>
      </c>
      <c r="Q16" s="20">
        <f t="shared" si="0"/>
        <v>0.1961249601657066</v>
      </c>
      <c r="R16" s="20">
        <f t="shared" si="0"/>
        <v>0.16900887550658397</v>
      </c>
      <c r="S16" s="20">
        <f t="shared" si="0"/>
        <v>0.1449586147836685</v>
      </c>
      <c r="T16" s="21">
        <f t="shared" si="0"/>
        <v>0.12823123644416753</v>
      </c>
    </row>
    <row r="17" spans="2:20" ht="15" customHeight="1">
      <c r="B17" s="13" t="s">
        <v>22</v>
      </c>
      <c r="C17" s="14"/>
      <c r="D17" s="14"/>
      <c r="E17" s="14"/>
      <c r="F17" s="15"/>
      <c r="H17" s="16">
        <f>IF($H$3=6.6, VLOOKUP(H$13,_6.6kv, IF($H$5="Copper",IF($H$6="Direct Buried", 2,3), IF($H$6="Direct Buried", 4,5) ), FALSE), IF($H$3=11, VLOOKUP(H$13,_11kv, IF($H$5="Copper",IF($H$6="Direct Buried", 2,3), IF($H$6="Direct Buried", 4,5)), FALSE), IF($H$3=22, VLOOKUP(H$13, _22kv, IF($H$5="Copper",IF($H$6="Direct Buried", 2,3), IF($H$6="Direct Buried", 4,5)), FALSE), IF( $H$3=33, VLOOKUP(H$13, _33kv, IF($H$5="Copper",IF($H$6="Direct Buried", 2,3), IF($H$6="Direct Buried", 4,5)), FALSE), 0))))</f>
        <v>0</v>
      </c>
      <c r="I17" s="17">
        <f>IF($H$3=6.6, VLOOKUP(I$13,_6.6kv, IF($H$5="Copper",IF($H$6="Direct Buried", 2,3), IF($H$6="Direct Buried", 4,5) ), FALSE), IF($H$3=11, VLOOKUP(I$13,_11kv, IF($H$5="Copper",IF($H$6="Direct Buried", 2,3), IF($H$6="Direct Buried", 4,5)), FALSE), IF($H$3=22, VLOOKUP(I$13, _22kv, IF($H$5="Copper",IF($H$6="Direct Buried", 2,3), IF($H$6="Direct Buried", 4,5)), FALSE), IF( $H$3=33, VLOOKUP(I$13, _33kv, IF($H$5="Copper",IF($H$6="Direct Buried", 2,3), IF($H$6="Direct Buried", 4,5)), FALSE), 0))))</f>
        <v>0</v>
      </c>
      <c r="J17" s="17">
        <f>IF($H$3=6.6, VLOOKUP(J$13,_6.6kv, IF($H$5="Copper",IF($H$6="Direct Buried", 2,3), IF($H$6="Direct Buried", 4,5) ), FALSE), IF($H$3=11, VLOOKUP(J$13,_11kv, IF($H$5="Copper",IF($H$6="Direct Buried", 2,3), IF($H$6="Direct Buried", 4,5)), FALSE), IF($H$3=22, VLOOKUP(J$13, _22kv, IF($H$5="Copper",IF($H$6="Direct Buried", 2,3), IF($H$6="Direct Buried", 4,5)), FALSE), IF( $H$3=33, VLOOKUP(J$13, _33kv, IF($H$5="Copper",IF($H$6="Direct Buried", 2,3), IF($H$6="Direct Buried", 4,5)), FALSE), 0))))</f>
        <v>0</v>
      </c>
      <c r="K17" s="17">
        <f>IF($H$3=6.6, VLOOKUP(K$13,_6.6kv, IF($H$5="Copper",IF($H$6="Direct Buried", 2,3), IF($H$6="Direct Buried", 4,5) ), FALSE), IF($H$3=11, VLOOKUP(K$13,_11kv, IF($H$5="Copper",IF($H$6="Direct Buried", 2,3), IF($H$6="Direct Buried", 4,5)), FALSE), IF($H$3=22, VLOOKUP(K$13, _22kv, IF($H$5="Copper",IF($H$6="Direct Buried", 2,3), IF($H$6="Direct Buried", 4,5)), FALSE), IF( $H$3=33, VLOOKUP(K$13, _33kv, IF($H$5="Copper",IF($H$6="Direct Buried", 2,3), IF($H$6="Direct Buried", 4,5)), FALSE), 0))))</f>
        <v>159</v>
      </c>
      <c r="L17" s="17">
        <f>IF($H$3=6.6, VLOOKUP(L$13,_6.6kv, IF($H$5="Copper",IF($H$6="Direct Buried", 2,3), IF($H$6="Direct Buried", 4,5) ), FALSE), IF($H$3=11, VLOOKUP(L$13,_11kv, IF($H$5="Copper",IF($H$6="Direct Buried", 2,3), IF($H$6="Direct Buried", 4,5)), FALSE), IF($H$3=22, VLOOKUP(L$13, _22kv, IF($H$5="Copper",IF($H$6="Direct Buried", 2,3), IF($H$6="Direct Buried", 4,5)), FALSE), IF( $H$3=33, VLOOKUP(L$13, _33kv, IF($H$5="Copper",IF($H$6="Direct Buried", 2,3), IF($H$6="Direct Buried", 4,5)), FALSE), 0))))</f>
        <v>194</v>
      </c>
      <c r="M17" s="17">
        <f>IF($H$3=6.6, VLOOKUP(M$13,_6.6kv, IF($H$5="Copper",IF($H$6="Direct Buried", 2,3), IF($H$6="Direct Buried", 4,5) ), FALSE), IF($H$3=11, VLOOKUP(M$13,_11kv, IF($H$5="Copper",IF($H$6="Direct Buried", 2,3), IF($H$6="Direct Buried", 4,5)), FALSE), IF($H$3=22, VLOOKUP(M$13, _22kv, IF($H$5="Copper",IF($H$6="Direct Buried", 2,3), IF($H$6="Direct Buried", 4,5)), FALSE), IF( $H$3=33, VLOOKUP(M$13, _33kv, IF($H$5="Copper",IF($H$6="Direct Buried", 2,3), IF($H$6="Direct Buried", 4,5)), FALSE), 0))))</f>
        <v>232</v>
      </c>
      <c r="N17" s="17">
        <f>IF($H$3=6.6, VLOOKUP(N$13,_6.6kv, IF($H$5="Copper",IF($H$6="Direct Buried", 2,3), IF($H$6="Direct Buried", 4,5) ), FALSE), IF($H$3=11, VLOOKUP(N$13,_11kv, IF($H$5="Copper",IF($H$6="Direct Buried", 2,3), IF($H$6="Direct Buried", 4,5)), FALSE), IF($H$3=22, VLOOKUP(N$13, _22kv, IF($H$5="Copper",IF($H$6="Direct Buried", 2,3), IF($H$6="Direct Buried", 4,5)), FALSE), IF( $H$3=33, VLOOKUP(N$13, _33kv, IF($H$5="Copper",IF($H$6="Direct Buried", 2,3), IF($H$6="Direct Buried", 4,5)), FALSE), 0))))</f>
        <v>264</v>
      </c>
      <c r="O17" s="17">
        <f>IF($H$3=6.6, VLOOKUP(O$13,_6.6kv, IF($H$5="Copper",IF($H$6="Direct Buried", 2,3), IF($H$6="Direct Buried", 4,5) ), FALSE), IF($H$3=11, VLOOKUP(O$13,_11kv, IF($H$5="Copper",IF($H$6="Direct Buried", 2,3), IF($H$6="Direct Buried", 4,5)), FALSE), IF($H$3=22, VLOOKUP(O$13, _22kv, IF($H$5="Copper",IF($H$6="Direct Buried", 2,3), IF($H$6="Direct Buried", 4,5)), FALSE), IF( $H$3=33, VLOOKUP(O$13, _33kv, IF($H$5="Copper",IF($H$6="Direct Buried", 2,3), IF($H$6="Direct Buried", 4,5)), FALSE), 0))))</f>
        <v>295</v>
      </c>
      <c r="P17" s="17">
        <f>IF($H$3=6.6, VLOOKUP(P$13,_6.6kv, IF($H$5="Copper",IF($H$6="Direct Buried", 2,3), IF($H$6="Direct Buried", 4,5) ), FALSE), IF($H$3=11, VLOOKUP(P$13,_11kv, IF($H$5="Copper",IF($H$6="Direct Buried", 2,3), IF($H$6="Direct Buried", 4,5)), FALSE), IF($H$3=22, VLOOKUP(P$13, _22kv, IF($H$5="Copper",IF($H$6="Direct Buried", 2,3), IF($H$6="Direct Buried", 4,5)), FALSE), IF( $H$3=33, VLOOKUP(P$13, _33kv, IF($H$5="Copper",IF($H$6="Direct Buried", 2,3), IF($H$6="Direct Buried", 4,5)), FALSE), 0))))</f>
        <v>334</v>
      </c>
      <c r="Q17" s="17">
        <f>IF($H$3=6.6, VLOOKUP(Q$13,_6.6kv, IF($H$5="Copper",IF($H$6="Direct Buried", 2,3), IF($H$6="Direct Buried", 4,5) ), FALSE), IF($H$3=11, VLOOKUP(Q$13,_11kv, IF($H$5="Copper",IF($H$6="Direct Buried", 2,3), IF($H$6="Direct Buried", 4,5)), FALSE), IF($H$3=22, VLOOKUP(Q$13, _22kv, IF($H$5="Copper",IF($H$6="Direct Buried", 2,3), IF($H$6="Direct Buried", 4,5)), FALSE), IF( $H$3=33, VLOOKUP(Q$13, _33kv, IF($H$5="Copper",IF($H$6="Direct Buried", 2,3), IF($H$6="Direct Buried", 4,5)), FALSE), 0))))</f>
        <v>388</v>
      </c>
      <c r="R17" s="17">
        <f>IF($H$3=6.6, VLOOKUP(R$13,_6.6kv, IF($H$5="Copper",IF($H$6="Direct Buried", 2,3), IF($H$6="Direct Buried", 4,5) ), FALSE), IF($H$3=11, VLOOKUP(R$13,_11kv, IF($H$5="Copper",IF($H$6="Direct Buried", 2,3), IF($H$6="Direct Buried", 4,5)), FALSE), IF($H$3=22, VLOOKUP(R$13, _22kv, IF($H$5="Copper",IF($H$6="Direct Buried", 2,3), IF($H$6="Direct Buried", 4,5)), FALSE), IF( $H$3=33, VLOOKUP(R$13, _33kv, IF($H$5="Copper",IF($H$6="Direct Buried", 2,3), IF($H$6="Direct Buried", 4,5)), FALSE), 0))))</f>
        <v>438</v>
      </c>
      <c r="S17" s="17">
        <f>IF($H$3=6.6, VLOOKUP(S$13,_6.6kv, IF($H$5="Copper",IF($H$6="Direct Buried", 2,3), IF($H$6="Direct Buried", 4,5) ), FALSE), IF($H$3=11, VLOOKUP(S$13,_11kv, IF($H$5="Copper",IF($H$6="Direct Buried", 2,3), IF($H$6="Direct Buried", 4,5)), FALSE), IF($H$3=22, VLOOKUP(S$13, _22kv, IF($H$5="Copper",IF($H$6="Direct Buried", 2,3), IF($H$6="Direct Buried", 4,5)), FALSE), IF( $H$3=33, VLOOKUP(S$13, _33kv, IF($H$5="Copper",IF($H$6="Direct Buried", 2,3), IF($H$6="Direct Buried", 4,5)), FALSE), 0))))</f>
        <v>502</v>
      </c>
      <c r="T17" s="18">
        <f>IF($H$3=6.6, VLOOKUP(T$13,_6.6kv, IF($H$5="Copper",IF($H$6="Direct Buried", 2,3), IF($H$6="Direct Buried", 4,5) ), FALSE), IF($H$3=11, VLOOKUP(T$13,_11kv, IF($H$5="Copper",IF($H$6="Direct Buried", 2,3), IF($H$6="Direct Buried", 4,5)), FALSE), IF($H$3=22, VLOOKUP(T$13, _22kv, IF($H$5="Copper",IF($H$6="Direct Buried", 2,3), IF($H$6="Direct Buried", 4,5)), FALSE), IF( $H$3=33, VLOOKUP(T$13, _33kv, IF($H$5="Copper",IF($H$6="Direct Buried", 2,3), IF($H$6="Direct Buried", 4,5)), FALSE), 0))))</f>
        <v>570</v>
      </c>
    </row>
    <row r="18" spans="2:20" ht="15" customHeight="1" thickBot="1">
      <c r="B18" s="22" t="s">
        <v>23</v>
      </c>
      <c r="C18" s="23"/>
      <c r="D18" s="23"/>
      <c r="E18" s="23"/>
      <c r="F18" s="24"/>
      <c r="H18" s="25">
        <f>H17*$R$7</f>
        <v>0</v>
      </c>
      <c r="I18" s="26">
        <f>I17*$R$7</f>
        <v>0</v>
      </c>
      <c r="J18" s="26">
        <f>J17*$R$7</f>
        <v>0</v>
      </c>
      <c r="K18" s="26">
        <f>K17*$R$7</f>
        <v>208.25820000000002</v>
      </c>
      <c r="L18" s="26">
        <f>L17*$R$7</f>
        <v>254.10120000000001</v>
      </c>
      <c r="M18" s="26">
        <f>M17*$R$7</f>
        <v>303.87360000000001</v>
      </c>
      <c r="N18" s="26">
        <f>N17*$R$7</f>
        <v>345.78720000000004</v>
      </c>
      <c r="O18" s="26">
        <f>O17*$R$7</f>
        <v>386.39100000000002</v>
      </c>
      <c r="P18" s="26">
        <f>P17*$R$7</f>
        <v>437.47320000000002</v>
      </c>
      <c r="Q18" s="26">
        <f>Q17*$R$7</f>
        <v>508.20240000000001</v>
      </c>
      <c r="R18" s="26">
        <f>R17*$R$7</f>
        <v>573.69240000000002</v>
      </c>
      <c r="S18" s="26">
        <f>S17*$R$7</f>
        <v>657.51960000000008</v>
      </c>
      <c r="T18" s="27">
        <f>T17*$R$7</f>
        <v>746.58600000000001</v>
      </c>
    </row>
    <row r="20" spans="2:20" ht="15.75" customHeight="1" thickBot="1">
      <c r="B20" s="28" t="s">
        <v>24</v>
      </c>
    </row>
    <row r="21" spans="2:20" ht="15.75" customHeight="1">
      <c r="B21" s="29" t="s">
        <v>25</v>
      </c>
      <c r="C21" s="30"/>
      <c r="D21" s="31"/>
      <c r="E21" s="32" t="s">
        <v>26</v>
      </c>
      <c r="F21" s="33"/>
      <c r="H21" s="34" t="str">
        <f>"MAXIMUM LENGTH (km) - "&amp;H3&amp;"KV"</f>
        <v>MAXIMUM LENGTH (km) - 33KV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5"/>
    </row>
    <row r="22" spans="2:20" ht="14.25" customHeight="1" thickBot="1">
      <c r="B22" s="36" t="s">
        <v>27</v>
      </c>
      <c r="C22" s="37"/>
      <c r="D22" s="38"/>
      <c r="E22" s="39">
        <f>H3</f>
        <v>33</v>
      </c>
      <c r="F22" s="40"/>
      <c r="H22" s="41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42"/>
    </row>
    <row r="23" spans="2:20" ht="14.25" customHeight="1">
      <c r="B23" s="43">
        <v>40</v>
      </c>
      <c r="C23" s="44"/>
      <c r="D23" s="45"/>
      <c r="E23" s="46">
        <f t="shared" ref="E23:E43" si="1">$B23/(SQRT(3)*E$22)</f>
        <v>0.69981850810863733</v>
      </c>
      <c r="F23" s="47"/>
      <c r="H23" s="48" t="str">
        <f>IF($E23&gt;H$18,":",IF(($R$8/100)*($E$22*1000/SQRT(3))/($E23*($R$9*H$14+H$15*SIN(ACOS($R$9))))&gt;$R$10,"",($R$8/100)*($E$22*1000/SQRT(3))/($E23*($R$9*H$14+H$15*SIN(ACOS($R$9))))))</f>
        <v>:</v>
      </c>
      <c r="I23" s="49" t="str">
        <f>IF($E23&gt;I$18,":",IF(($R$8/100)*($E$22*1000/SQRT(3))/($E23*($R$9*I$14+I$15*SIN(ACOS($R$9))))&gt;$R$10,"",($R$8/100)*($E$22*1000/SQRT(3))/($E23*($R$9*I$14+I$15*SIN(ACOS($R$9))))))</f>
        <v>:</v>
      </c>
      <c r="J23" s="49" t="str">
        <f>IF($E23&gt;J$18,":",IF(($R$8/100)*($E$22*1000/SQRT(3))/($E23*($R$9*J$14+J$15*SIN(ACOS($R$9))))&gt;$R$10,"",($R$8/100)*($E$22*1000/SQRT(3))/($E23*($R$9*J$14+J$15*SIN(ACOS($R$9))))))</f>
        <v>:</v>
      </c>
      <c r="K23" s="49">
        <f>IF($E23&gt;K$18,":",IF(($R$8/100)*($E$22*1000/SQRT(3))/($E23*($R$9*K$14+K$15*SIN(ACOS($R$9))))&gt;$R$10,"",($R$8/100)*($E$22*1000/SQRT(3))/($E23*($R$9*K$14+K$15*SIN(ACOS($R$9))))))</f>
        <v>1695.2565388266455</v>
      </c>
      <c r="L23" s="49">
        <f>IF($E23&gt;L$18,":",IF(($R$8/100)*($E$22*1000/SQRT(3))/($E23*($R$9*L$14+L$15*SIN(ACOS($R$9))))&gt;$R$10,"",($R$8/100)*($E$22*1000/SQRT(3))/($E23*($R$9*L$14+L$15*SIN(ACOS($R$9))))))</f>
        <v>2386.1442166136753</v>
      </c>
      <c r="M23" s="49">
        <f>IF($E23&gt;M$18,":",IF(($R$8/100)*($E$22*1000/SQRT(3))/($E23*($R$9*M$14+M$15*SIN(ACOS($R$9))))&gt;$R$10,"",($R$8/100)*($E$22*1000/SQRT(3))/($E23*($R$9*M$14+M$15*SIN(ACOS($R$9))))))</f>
        <v>3201.2102905653187</v>
      </c>
      <c r="N23" s="49">
        <f>IF($E23&gt;N$18,":",IF(($R$8/100)*($E$22*1000/SQRT(3))/($E23*($R$9*N$14+N$15*SIN(ACOS($R$9))))&gt;$R$10,"",($R$8/100)*($E$22*1000/SQRT(3))/($E23*($R$9*N$14+N$15*SIN(ACOS($R$9))))))</f>
        <v>3928.000684971687</v>
      </c>
      <c r="O23" s="49">
        <f>IF($E23&gt;O$18,":",IF(($R$8/100)*($E$22*1000/SQRT(3))/($E23*($R$9*O$14+O$15*SIN(ACOS($R$9))))&gt;$R$10,"",($R$8/100)*($E$22*1000/SQRT(3))/($E23*($R$9*O$14+O$15*SIN(ACOS($R$9))))))</f>
        <v>4695.4747509438794</v>
      </c>
      <c r="P23" s="49">
        <f>IF($E23&gt;P$18,":",IF(($R$8/100)*($E$22*1000/SQRT(3))/($E23*($R$9*P$14+P$15*SIN(ACOS($R$9))))&gt;$R$10,"",($R$8/100)*($E$22*1000/SQRT(3))/($E23*($R$9*P$14+P$15*SIN(ACOS($R$9))))))</f>
        <v>5650.7056287250434</v>
      </c>
      <c r="Q23" s="49">
        <f>IF($E23&gt;Q$18,":",IF(($R$8/100)*($E$22*1000/SQRT(3))/($E23*($R$9*Q$14+Q$15*SIN(ACOS($R$9))))&gt;$R$10,"",($R$8/100)*($E$22*1000/SQRT(3))/($E23*($R$9*Q$14+Q$15*SIN(ACOS($R$9))))))</f>
        <v>7026.9065236158694</v>
      </c>
      <c r="R23" s="49">
        <f>IF($E23&gt;R$18,":",IF(($R$8/100)*($E$22*1000/SQRT(3))/($E23*($R$9*R$14+R$15*SIN(ACOS($R$9))))&gt;$R$10,"",($R$8/100)*($E$22*1000/SQRT(3))/($E23*($R$9*R$14+R$15*SIN(ACOS($R$9))))))</f>
        <v>8296.4546861576382</v>
      </c>
      <c r="S23" s="49">
        <f>IF($E23&gt;S$18,":",IF(($R$8/100)*($E$22*1000/SQRT(3))/($E23*($R$9*S$14+S$15*SIN(ACOS($R$9))))&gt;$R$10,"",($R$8/100)*($E$22*1000/SQRT(3))/($E23*($R$9*S$14+S$15*SIN(ACOS($R$9))))))</f>
        <v>9958.1804616034187</v>
      </c>
      <c r="T23" s="50">
        <f>IF($E23&gt;T$18,":",IF(($R$8/100)*($E$22*1000/SQRT(3))/($E23*($R$9*T$14+T$15*SIN(ACOS($R$9))))&gt;$R$10,"",($R$8/100)*($E$22*1000/SQRT(3))/($E23*($R$9*T$14+T$15*SIN(ACOS($R$9))))))</f>
        <v>11684.238491185644</v>
      </c>
    </row>
    <row r="24" spans="2:20" ht="12.95" customHeight="1">
      <c r="B24" s="51">
        <v>50</v>
      </c>
      <c r="C24" s="52"/>
      <c r="D24" s="53"/>
      <c r="E24" s="54">
        <f t="shared" si="1"/>
        <v>0.87477313513579669</v>
      </c>
      <c r="F24" s="55"/>
      <c r="H24" s="56" t="str">
        <f>IF($E24&gt;H$18,":",IF(($R$8/100)*($E$22*1000/SQRT(3))/($E24*($R$9*H$14+H$15*SIN(ACOS($R$9))))&gt;$R$10,"",($R$8/100)*($E$22*1000/SQRT(3))/($E24*($R$9*H$14+H$15*SIN(ACOS($R$9))))))</f>
        <v>:</v>
      </c>
      <c r="I24" s="57" t="str">
        <f>IF($E24&gt;I$18,":",IF(($R$8/100)*($E$22*1000/SQRT(3))/($E24*($R$9*I$14+I$15*SIN(ACOS($R$9))))&gt;$R$10,"",($R$8/100)*($E$22*1000/SQRT(3))/($E24*($R$9*I$14+I$15*SIN(ACOS($R$9))))))</f>
        <v>:</v>
      </c>
      <c r="J24" s="57" t="str">
        <f>IF($E24&gt;J$18,":",IF(($R$8/100)*($E$22*1000/SQRT(3))/($E24*($R$9*J$14+J$15*SIN(ACOS($R$9))))&gt;$R$10,"",($R$8/100)*($E$22*1000/SQRT(3))/($E24*($R$9*J$14+J$15*SIN(ACOS($R$9))))))</f>
        <v>:</v>
      </c>
      <c r="K24" s="57">
        <f>IF($E24&gt;K$18,":",IF(($R$8/100)*($E$22*1000/SQRT(3))/($E24*($R$9*K$14+K$15*SIN(ACOS($R$9))))&gt;$R$10,"",($R$8/100)*($E$22*1000/SQRT(3))/($E24*($R$9*K$14+K$15*SIN(ACOS($R$9))))))</f>
        <v>1356.2052310613165</v>
      </c>
      <c r="L24" s="57">
        <f>IF($E24&gt;L$18,":",IF(($R$8/100)*($E$22*1000/SQRT(3))/($E24*($R$9*L$14+L$15*SIN(ACOS($R$9))))&gt;$R$10,"",($R$8/100)*($E$22*1000/SQRT(3))/($E24*($R$9*L$14+L$15*SIN(ACOS($R$9))))))</f>
        <v>1908.9153732909404</v>
      </c>
      <c r="M24" s="57">
        <f>IF($E24&gt;M$18,":",IF(($R$8/100)*($E$22*1000/SQRT(3))/($E24*($R$9*M$14+M$15*SIN(ACOS($R$9))))&gt;$R$10,"",($R$8/100)*($E$22*1000/SQRT(3))/($E24*($R$9*M$14+M$15*SIN(ACOS($R$9))))))</f>
        <v>2560.9682324522546</v>
      </c>
      <c r="N24" s="57">
        <f>IF($E24&gt;N$18,":",IF(($R$8/100)*($E$22*1000/SQRT(3))/($E24*($R$9*N$14+N$15*SIN(ACOS($R$9))))&gt;$R$10,"",($R$8/100)*($E$22*1000/SQRT(3))/($E24*($R$9*N$14+N$15*SIN(ACOS($R$9))))))</f>
        <v>3142.4005479773496</v>
      </c>
      <c r="O24" s="57">
        <f>IF($E24&gt;O$18,":",IF(($R$8/100)*($E$22*1000/SQRT(3))/($E24*($R$9*O$14+O$15*SIN(ACOS($R$9))))&gt;$R$10,"",($R$8/100)*($E$22*1000/SQRT(3))/($E24*($R$9*O$14+O$15*SIN(ACOS($R$9))))))</f>
        <v>3756.3798007551036</v>
      </c>
      <c r="P24" s="57">
        <f>IF($E24&gt;P$18,":",IF(($R$8/100)*($E$22*1000/SQRT(3))/($E24*($R$9*P$14+P$15*SIN(ACOS($R$9))))&gt;$R$10,"",($R$8/100)*($E$22*1000/SQRT(3))/($E24*($R$9*P$14+P$15*SIN(ACOS($R$9))))))</f>
        <v>4520.5645029800344</v>
      </c>
      <c r="Q24" s="57">
        <f>IF($E24&gt;Q$18,":",IF(($R$8/100)*($E$22*1000/SQRT(3))/($E24*($R$9*Q$14+Q$15*SIN(ACOS($R$9))))&gt;$R$10,"",($R$8/100)*($E$22*1000/SQRT(3))/($E24*($R$9*Q$14+Q$15*SIN(ACOS($R$9))))))</f>
        <v>5621.5252188926952</v>
      </c>
      <c r="R24" s="57">
        <f>IF($E24&gt;R$18,":",IF(($R$8/100)*($E$22*1000/SQRT(3))/($E24*($R$9*R$14+R$15*SIN(ACOS($R$9))))&gt;$R$10,"",($R$8/100)*($E$22*1000/SQRT(3))/($E24*($R$9*R$14+R$15*SIN(ACOS($R$9))))))</f>
        <v>6637.1637489261102</v>
      </c>
      <c r="S24" s="57">
        <f>IF($E24&gt;S$18,":",IF(($R$8/100)*($E$22*1000/SQRT(3))/($E24*($R$9*S$14+S$15*SIN(ACOS($R$9))))&gt;$R$10,"",($R$8/100)*($E$22*1000/SQRT(3))/($E24*($R$9*S$14+S$15*SIN(ACOS($R$9))))))</f>
        <v>7966.5443692827348</v>
      </c>
      <c r="T24" s="58">
        <f>IF($E24&gt;T$18,":",IF(($R$8/100)*($E$22*1000/SQRT(3))/($E24*($R$9*T$14+T$15*SIN(ACOS($R$9))))&gt;$R$10,"",($R$8/100)*($E$22*1000/SQRT(3))/($E24*($R$9*T$14+T$15*SIN(ACOS($R$9))))))</f>
        <v>9347.3907929485158</v>
      </c>
    </row>
    <row r="25" spans="2:20" ht="12.95" customHeight="1">
      <c r="B25" s="51">
        <v>75</v>
      </c>
      <c r="C25" s="52"/>
      <c r="D25" s="53"/>
      <c r="E25" s="54">
        <f t="shared" si="1"/>
        <v>1.3121597027036951</v>
      </c>
      <c r="F25" s="55"/>
      <c r="H25" s="56" t="str">
        <f>IF($E25&gt;H$18,":",IF(($R$8/100)*($E$22*1000/SQRT(3))/($E25*($R$9*H$14+H$15*SIN(ACOS($R$9))))&gt;$R$10,"",($R$8/100)*($E$22*1000/SQRT(3))/($E25*($R$9*H$14+H$15*SIN(ACOS($R$9))))))</f>
        <v>:</v>
      </c>
      <c r="I25" s="57" t="str">
        <f>IF($E25&gt;I$18,":",IF(($R$8/100)*($E$22*1000/SQRT(3))/($E25*($R$9*I$14+I$15*SIN(ACOS($R$9))))&gt;$R$10,"",($R$8/100)*($E$22*1000/SQRT(3))/($E25*($R$9*I$14+I$15*SIN(ACOS($R$9))))))</f>
        <v>:</v>
      </c>
      <c r="J25" s="57" t="str">
        <f>IF($E25&gt;J$18,":",IF(($R$8/100)*($E$22*1000/SQRT(3))/($E25*($R$9*J$14+J$15*SIN(ACOS($R$9))))&gt;$R$10,"",($R$8/100)*($E$22*1000/SQRT(3))/($E25*($R$9*J$14+J$15*SIN(ACOS($R$9))))))</f>
        <v>:</v>
      </c>
      <c r="K25" s="57">
        <f>IF($E25&gt;K$18,":",IF(($R$8/100)*($E$22*1000/SQRT(3))/($E25*($R$9*K$14+K$15*SIN(ACOS($R$9))))&gt;$R$10,"",($R$8/100)*($E$22*1000/SQRT(3))/($E25*($R$9*K$14+K$15*SIN(ACOS($R$9))))))</f>
        <v>904.1368207075443</v>
      </c>
      <c r="L25" s="57">
        <f>IF($E25&gt;L$18,":",IF(($R$8/100)*($E$22*1000/SQRT(3))/($E25*($R$9*L$14+L$15*SIN(ACOS($R$9))))&gt;$R$10,"",($R$8/100)*($E$22*1000/SQRT(3))/($E25*($R$9*L$14+L$15*SIN(ACOS($R$9))))))</f>
        <v>1272.6102488606268</v>
      </c>
      <c r="M25" s="57">
        <f>IF($E25&gt;M$18,":",IF(($R$8/100)*($E$22*1000/SQRT(3))/($E25*($R$9*M$14+M$15*SIN(ACOS($R$9))))&gt;$R$10,"",($R$8/100)*($E$22*1000/SQRT(3))/($E25*($R$9*M$14+M$15*SIN(ACOS($R$9))))))</f>
        <v>1707.31215496817</v>
      </c>
      <c r="N25" s="57">
        <f>IF($E25&gt;N$18,":",IF(($R$8/100)*($E$22*1000/SQRT(3))/($E25*($R$9*N$14+N$15*SIN(ACOS($R$9))))&gt;$R$10,"",($R$8/100)*($E$22*1000/SQRT(3))/($E25*($R$9*N$14+N$15*SIN(ACOS($R$9))))))</f>
        <v>2094.9336986515659</v>
      </c>
      <c r="O25" s="57">
        <f>IF($E25&gt;O$18,":",IF(($R$8/100)*($E$22*1000/SQRT(3))/($E25*($R$9*O$14+O$15*SIN(ACOS($R$9))))&gt;$R$10,"",($R$8/100)*($E$22*1000/SQRT(3))/($E25*($R$9*O$14+O$15*SIN(ACOS($R$9))))))</f>
        <v>2504.2532005034022</v>
      </c>
      <c r="P25" s="57">
        <f>IF($E25&gt;P$18,":",IF(($R$8/100)*($E$22*1000/SQRT(3))/($E25*($R$9*P$14+P$15*SIN(ACOS($R$9))))&gt;$R$10,"",($R$8/100)*($E$22*1000/SQRT(3))/($E25*($R$9*P$14+P$15*SIN(ACOS($R$9))))))</f>
        <v>3013.7096686533559</v>
      </c>
      <c r="Q25" s="57">
        <f>IF($E25&gt;Q$18,":",IF(($R$8/100)*($E$22*1000/SQRT(3))/($E25*($R$9*Q$14+Q$15*SIN(ACOS($R$9))))&gt;$R$10,"",($R$8/100)*($E$22*1000/SQRT(3))/($E25*($R$9*Q$14+Q$15*SIN(ACOS($R$9))))))</f>
        <v>3747.6834792617965</v>
      </c>
      <c r="R25" s="57">
        <f>IF($E25&gt;R$18,":",IF(($R$8/100)*($E$22*1000/SQRT(3))/($E25*($R$9*R$14+R$15*SIN(ACOS($R$9))))&gt;$R$10,"",($R$8/100)*($E$22*1000/SQRT(3))/($E25*($R$9*R$14+R$15*SIN(ACOS($R$9))))))</f>
        <v>4424.7758326174062</v>
      </c>
      <c r="S25" s="57">
        <f>IF($E25&gt;S$18,":",IF(($R$8/100)*($E$22*1000/SQRT(3))/($E25*($R$9*S$14+S$15*SIN(ACOS($R$9))))&gt;$R$10,"",($R$8/100)*($E$22*1000/SQRT(3))/($E25*($R$9*S$14+S$15*SIN(ACOS($R$9))))))</f>
        <v>5311.0295795218226</v>
      </c>
      <c r="T25" s="58">
        <f>IF($E25&gt;T$18,":",IF(($R$8/100)*($E$22*1000/SQRT(3))/($E25*($R$9*T$14+T$15*SIN(ACOS($R$9))))&gt;$R$10,"",($R$8/100)*($E$22*1000/SQRT(3))/($E25*($R$9*T$14+T$15*SIN(ACOS($R$9))))))</f>
        <v>6231.5938619656763</v>
      </c>
    </row>
    <row r="26" spans="2:20" ht="12.95" customHeight="1">
      <c r="B26" s="51">
        <v>100</v>
      </c>
      <c r="C26" s="52"/>
      <c r="D26" s="53"/>
      <c r="E26" s="54">
        <f t="shared" si="1"/>
        <v>1.7495462702715934</v>
      </c>
      <c r="F26" s="55"/>
      <c r="H26" s="56" t="str">
        <f>IF($E26&gt;H$18,":",IF(($R$8/100)*($E$22*1000/SQRT(3))/($E26*($R$9*H$14+H$15*SIN(ACOS($R$9))))&gt;$R$10,"",($R$8/100)*($E$22*1000/SQRT(3))/($E26*($R$9*H$14+H$15*SIN(ACOS($R$9))))))</f>
        <v>:</v>
      </c>
      <c r="I26" s="57" t="str">
        <f>IF($E26&gt;I$18,":",IF(($R$8/100)*($E$22*1000/SQRT(3))/($E26*($R$9*I$14+I$15*SIN(ACOS($R$9))))&gt;$R$10,"",($R$8/100)*($E$22*1000/SQRT(3))/($E26*($R$9*I$14+I$15*SIN(ACOS($R$9))))))</f>
        <v>:</v>
      </c>
      <c r="J26" s="57" t="str">
        <f>IF($E26&gt;J$18,":",IF(($R$8/100)*($E$22*1000/SQRT(3))/($E26*($R$9*J$14+J$15*SIN(ACOS($R$9))))&gt;$R$10,"",($R$8/100)*($E$22*1000/SQRT(3))/($E26*($R$9*J$14+J$15*SIN(ACOS($R$9))))))</f>
        <v>:</v>
      </c>
      <c r="K26" s="57">
        <f>IF($E26&gt;K$18,":",IF(($R$8/100)*($E$22*1000/SQRT(3))/($E26*($R$9*K$14+K$15*SIN(ACOS($R$9))))&gt;$R$10,"",($R$8/100)*($E$22*1000/SQRT(3))/($E26*($R$9*K$14+K$15*SIN(ACOS($R$9))))))</f>
        <v>678.10261553065823</v>
      </c>
      <c r="L26" s="57">
        <f>IF($E26&gt;L$18,":",IF(($R$8/100)*($E$22*1000/SQRT(3))/($E26*($R$9*L$14+L$15*SIN(ACOS($R$9))))&gt;$R$10,"",($R$8/100)*($E$22*1000/SQRT(3))/($E26*($R$9*L$14+L$15*SIN(ACOS($R$9))))))</f>
        <v>954.45768664547018</v>
      </c>
      <c r="M26" s="57">
        <f>IF($E26&gt;M$18,":",IF(($R$8/100)*($E$22*1000/SQRT(3))/($E26*($R$9*M$14+M$15*SIN(ACOS($R$9))))&gt;$R$10,"",($R$8/100)*($E$22*1000/SQRT(3))/($E26*($R$9*M$14+M$15*SIN(ACOS($R$9))))))</f>
        <v>1280.4841162261273</v>
      </c>
      <c r="N26" s="57">
        <f>IF($E26&gt;N$18,":",IF(($R$8/100)*($E$22*1000/SQRT(3))/($E26*($R$9*N$14+N$15*SIN(ACOS($R$9))))&gt;$R$10,"",($R$8/100)*($E$22*1000/SQRT(3))/($E26*($R$9*N$14+N$15*SIN(ACOS($R$9))))))</f>
        <v>1571.2002739886748</v>
      </c>
      <c r="O26" s="57">
        <f>IF($E26&gt;O$18,":",IF(($R$8/100)*($E$22*1000/SQRT(3))/($E26*($R$9*O$14+O$15*SIN(ACOS($R$9))))&gt;$R$10,"",($R$8/100)*($E$22*1000/SQRT(3))/($E26*($R$9*O$14+O$15*SIN(ACOS($R$9))))))</f>
        <v>1878.1899003775518</v>
      </c>
      <c r="P26" s="57">
        <f>IF($E26&gt;P$18,":",IF(($R$8/100)*($E$22*1000/SQRT(3))/($E26*($R$9*P$14+P$15*SIN(ACOS($R$9))))&gt;$R$10,"",($R$8/100)*($E$22*1000/SQRT(3))/($E26*($R$9*P$14+P$15*SIN(ACOS($R$9))))))</f>
        <v>2260.2822514900172</v>
      </c>
      <c r="Q26" s="57">
        <f>IF($E26&gt;Q$18,":",IF(($R$8/100)*($E$22*1000/SQRT(3))/($E26*($R$9*Q$14+Q$15*SIN(ACOS($R$9))))&gt;$R$10,"",($R$8/100)*($E$22*1000/SQRT(3))/($E26*($R$9*Q$14+Q$15*SIN(ACOS($R$9))))))</f>
        <v>2810.7626094463476</v>
      </c>
      <c r="R26" s="57">
        <f>IF($E26&gt;R$18,":",IF(($R$8/100)*($E$22*1000/SQRT(3))/($E26*($R$9*R$14+R$15*SIN(ACOS($R$9))))&gt;$R$10,"",($R$8/100)*($E$22*1000/SQRT(3))/($E26*($R$9*R$14+R$15*SIN(ACOS($R$9))))))</f>
        <v>3318.5818744630551</v>
      </c>
      <c r="S26" s="57">
        <f>IF($E26&gt;S$18,":",IF(($R$8/100)*($E$22*1000/SQRT(3))/($E26*($R$9*S$14+S$15*SIN(ACOS($R$9))))&gt;$R$10,"",($R$8/100)*($E$22*1000/SQRT(3))/($E26*($R$9*S$14+S$15*SIN(ACOS($R$9))))))</f>
        <v>3983.2721846413674</v>
      </c>
      <c r="T26" s="58">
        <f>IF($E26&gt;T$18,":",IF(($R$8/100)*($E$22*1000/SQRT(3))/($E26*($R$9*T$14+T$15*SIN(ACOS($R$9))))&gt;$R$10,"",($R$8/100)*($E$22*1000/SQRT(3))/($E26*($R$9*T$14+T$15*SIN(ACOS($R$9))))))</f>
        <v>4673.6953964742579</v>
      </c>
    </row>
    <row r="27" spans="2:20" ht="12.95" customHeight="1">
      <c r="B27" s="51">
        <v>150</v>
      </c>
      <c r="C27" s="52"/>
      <c r="D27" s="53"/>
      <c r="E27" s="54">
        <f t="shared" si="1"/>
        <v>2.6243194054073902</v>
      </c>
      <c r="F27" s="55"/>
      <c r="H27" s="56" t="str">
        <f>IF($E27&gt;H$18,":",IF(($R$8/100)*($E$22*1000/SQRT(3))/($E27*($R$9*H$14+H$15*SIN(ACOS($R$9))))&gt;$R$10,"",($R$8/100)*($E$22*1000/SQRT(3))/($E27*($R$9*H$14+H$15*SIN(ACOS($R$9))))))</f>
        <v>:</v>
      </c>
      <c r="I27" s="57" t="str">
        <f>IF($E27&gt;I$18,":",IF(($R$8/100)*($E$22*1000/SQRT(3))/($E27*($R$9*I$14+I$15*SIN(ACOS($R$9))))&gt;$R$10,"",($R$8/100)*($E$22*1000/SQRT(3))/($E27*($R$9*I$14+I$15*SIN(ACOS($R$9))))))</f>
        <v>:</v>
      </c>
      <c r="J27" s="57" t="str">
        <f>IF($E27&gt;J$18,":",IF(($R$8/100)*($E$22*1000/SQRT(3))/($E27*($R$9*J$14+J$15*SIN(ACOS($R$9))))&gt;$R$10,"",($R$8/100)*($E$22*1000/SQRT(3))/($E27*($R$9*J$14+J$15*SIN(ACOS($R$9))))))</f>
        <v>:</v>
      </c>
      <c r="K27" s="57">
        <f>IF($E27&gt;K$18,":",IF(($R$8/100)*($E$22*1000/SQRT(3))/($E27*($R$9*K$14+K$15*SIN(ACOS($R$9))))&gt;$R$10,"",($R$8/100)*($E$22*1000/SQRT(3))/($E27*($R$9*K$14+K$15*SIN(ACOS($R$9))))))</f>
        <v>452.06841035377215</v>
      </c>
      <c r="L27" s="57">
        <f>IF($E27&gt;L$18,":",IF(($R$8/100)*($E$22*1000/SQRT(3))/($E27*($R$9*L$14+L$15*SIN(ACOS($R$9))))&gt;$R$10,"",($R$8/100)*($E$22*1000/SQRT(3))/($E27*($R$9*L$14+L$15*SIN(ACOS($R$9))))))</f>
        <v>636.30512443031341</v>
      </c>
      <c r="M27" s="57">
        <f>IF($E27&gt;M$18,":",IF(($R$8/100)*($E$22*1000/SQRT(3))/($E27*($R$9*M$14+M$15*SIN(ACOS($R$9))))&gt;$R$10,"",($R$8/100)*($E$22*1000/SQRT(3))/($E27*($R$9*M$14+M$15*SIN(ACOS($R$9))))))</f>
        <v>853.65607748408502</v>
      </c>
      <c r="N27" s="57">
        <f>IF($E27&gt;N$18,":",IF(($R$8/100)*($E$22*1000/SQRT(3))/($E27*($R$9*N$14+N$15*SIN(ACOS($R$9))))&gt;$R$10,"",($R$8/100)*($E$22*1000/SQRT(3))/($E27*($R$9*N$14+N$15*SIN(ACOS($R$9))))))</f>
        <v>1047.466849325783</v>
      </c>
      <c r="O27" s="57">
        <f>IF($E27&gt;O$18,":",IF(($R$8/100)*($E$22*1000/SQRT(3))/($E27*($R$9*O$14+O$15*SIN(ACOS($R$9))))&gt;$R$10,"",($R$8/100)*($E$22*1000/SQRT(3))/($E27*($R$9*O$14+O$15*SIN(ACOS($R$9))))))</f>
        <v>1252.1266002517011</v>
      </c>
      <c r="P27" s="57">
        <f>IF($E27&gt;P$18,":",IF(($R$8/100)*($E$22*1000/SQRT(3))/($E27*($R$9*P$14+P$15*SIN(ACOS($R$9))))&gt;$R$10,"",($R$8/100)*($E$22*1000/SQRT(3))/($E27*($R$9*P$14+P$15*SIN(ACOS($R$9))))))</f>
        <v>1506.854834326678</v>
      </c>
      <c r="Q27" s="57">
        <f>IF($E27&gt;Q$18,":",IF(($R$8/100)*($E$22*1000/SQRT(3))/($E27*($R$9*Q$14+Q$15*SIN(ACOS($R$9))))&gt;$R$10,"",($R$8/100)*($E$22*1000/SQRT(3))/($E27*($R$9*Q$14+Q$15*SIN(ACOS($R$9))))))</f>
        <v>1873.8417396308982</v>
      </c>
      <c r="R27" s="57">
        <f>IF($E27&gt;R$18,":",IF(($R$8/100)*($E$22*1000/SQRT(3))/($E27*($R$9*R$14+R$15*SIN(ACOS($R$9))))&gt;$R$10,"",($R$8/100)*($E$22*1000/SQRT(3))/($E27*($R$9*R$14+R$15*SIN(ACOS($R$9))))))</f>
        <v>2212.3879163087031</v>
      </c>
      <c r="S27" s="57">
        <f>IF($E27&gt;S$18,":",IF(($R$8/100)*($E$22*1000/SQRT(3))/($E27*($R$9*S$14+S$15*SIN(ACOS($R$9))))&gt;$R$10,"",($R$8/100)*($E$22*1000/SQRT(3))/($E27*($R$9*S$14+S$15*SIN(ACOS($R$9))))))</f>
        <v>2655.5147897609113</v>
      </c>
      <c r="T27" s="58">
        <f>IF($E27&gt;T$18,":",IF(($R$8/100)*($E$22*1000/SQRT(3))/($E27*($R$9*T$14+T$15*SIN(ACOS($R$9))))&gt;$R$10,"",($R$8/100)*($E$22*1000/SQRT(3))/($E27*($R$9*T$14+T$15*SIN(ACOS($R$9))))))</f>
        <v>3115.7969309828381</v>
      </c>
    </row>
    <row r="28" spans="2:20" ht="12.95" customHeight="1">
      <c r="B28" s="51">
        <v>200</v>
      </c>
      <c r="C28" s="52"/>
      <c r="D28" s="53"/>
      <c r="E28" s="54">
        <f t="shared" si="1"/>
        <v>3.4990925405431867</v>
      </c>
      <c r="F28" s="55"/>
      <c r="H28" s="56" t="str">
        <f>IF($E28&gt;H$18,":",IF(($R$8/100)*($E$22*1000/SQRT(3))/($E28*($R$9*H$14+H$15*SIN(ACOS($R$9))))&gt;$R$10,"",($R$8/100)*($E$22*1000/SQRT(3))/($E28*($R$9*H$14+H$15*SIN(ACOS($R$9))))))</f>
        <v>:</v>
      </c>
      <c r="I28" s="57" t="str">
        <f>IF($E28&gt;I$18,":",IF(($R$8/100)*($E$22*1000/SQRT(3))/($E28*($R$9*I$14+I$15*SIN(ACOS($R$9))))&gt;$R$10,"",($R$8/100)*($E$22*1000/SQRT(3))/($E28*($R$9*I$14+I$15*SIN(ACOS($R$9))))))</f>
        <v>:</v>
      </c>
      <c r="J28" s="57" t="str">
        <f>IF($E28&gt;J$18,":",IF(($R$8/100)*($E$22*1000/SQRT(3))/($E28*($R$9*J$14+J$15*SIN(ACOS($R$9))))&gt;$R$10,"",($R$8/100)*($E$22*1000/SQRT(3))/($E28*($R$9*J$14+J$15*SIN(ACOS($R$9))))))</f>
        <v>:</v>
      </c>
      <c r="K28" s="57">
        <f>IF($E28&gt;K$18,":",IF(($R$8/100)*($E$22*1000/SQRT(3))/($E28*($R$9*K$14+K$15*SIN(ACOS($R$9))))&gt;$R$10,"",($R$8/100)*($E$22*1000/SQRT(3))/($E28*($R$9*K$14+K$15*SIN(ACOS($R$9))))))</f>
        <v>339.05130776532911</v>
      </c>
      <c r="L28" s="57">
        <f>IF($E28&gt;L$18,":",IF(($R$8/100)*($E$22*1000/SQRT(3))/($E28*($R$9*L$14+L$15*SIN(ACOS($R$9))))&gt;$R$10,"",($R$8/100)*($E$22*1000/SQRT(3))/($E28*($R$9*L$14+L$15*SIN(ACOS($R$9))))))</f>
        <v>477.22884332273509</v>
      </c>
      <c r="M28" s="57">
        <f>IF($E28&gt;M$18,":",IF(($R$8/100)*($E$22*1000/SQRT(3))/($E28*($R$9*M$14+M$15*SIN(ACOS($R$9))))&gt;$R$10,"",($R$8/100)*($E$22*1000/SQRT(3))/($E28*($R$9*M$14+M$15*SIN(ACOS($R$9))))))</f>
        <v>640.24205811306365</v>
      </c>
      <c r="N28" s="57">
        <f>IF($E28&gt;N$18,":",IF(($R$8/100)*($E$22*1000/SQRT(3))/($E28*($R$9*N$14+N$15*SIN(ACOS($R$9))))&gt;$R$10,"",($R$8/100)*($E$22*1000/SQRT(3))/($E28*($R$9*N$14+N$15*SIN(ACOS($R$9))))))</f>
        <v>785.60013699433739</v>
      </c>
      <c r="O28" s="57">
        <f>IF($E28&gt;O$18,":",IF(($R$8/100)*($E$22*1000/SQRT(3))/($E28*($R$9*O$14+O$15*SIN(ACOS($R$9))))&gt;$R$10,"",($R$8/100)*($E$22*1000/SQRT(3))/($E28*($R$9*O$14+O$15*SIN(ACOS($R$9))))))</f>
        <v>939.0949501887759</v>
      </c>
      <c r="P28" s="57">
        <f>IF($E28&gt;P$18,":",IF(($R$8/100)*($E$22*1000/SQRT(3))/($E28*($R$9*P$14+P$15*SIN(ACOS($R$9))))&gt;$R$10,"",($R$8/100)*($E$22*1000/SQRT(3))/($E28*($R$9*P$14+P$15*SIN(ACOS($R$9))))))</f>
        <v>1130.1411257450086</v>
      </c>
      <c r="Q28" s="57">
        <f>IF($E28&gt;Q$18,":",IF(($R$8/100)*($E$22*1000/SQRT(3))/($E28*($R$9*Q$14+Q$15*SIN(ACOS($R$9))))&gt;$R$10,"",($R$8/100)*($E$22*1000/SQRT(3))/($E28*($R$9*Q$14+Q$15*SIN(ACOS($R$9))))))</f>
        <v>1405.3813047231738</v>
      </c>
      <c r="R28" s="57">
        <f>IF($E28&gt;R$18,":",IF(($R$8/100)*($E$22*1000/SQRT(3))/($E28*($R$9*R$14+R$15*SIN(ACOS($R$9))))&gt;$R$10,"",($R$8/100)*($E$22*1000/SQRT(3))/($E28*($R$9*R$14+R$15*SIN(ACOS($R$9))))))</f>
        <v>1659.2909372315276</v>
      </c>
      <c r="S28" s="57">
        <f>IF($E28&gt;S$18,":",IF(($R$8/100)*($E$22*1000/SQRT(3))/($E28*($R$9*S$14+S$15*SIN(ACOS($R$9))))&gt;$R$10,"",($R$8/100)*($E$22*1000/SQRT(3))/($E28*($R$9*S$14+S$15*SIN(ACOS($R$9))))))</f>
        <v>1991.6360923206837</v>
      </c>
      <c r="T28" s="58">
        <f>IF($E28&gt;T$18,":",IF(($R$8/100)*($E$22*1000/SQRT(3))/($E28*($R$9*T$14+T$15*SIN(ACOS($R$9))))&gt;$R$10,"",($R$8/100)*($E$22*1000/SQRT(3))/($E28*($R$9*T$14+T$15*SIN(ACOS($R$9))))))</f>
        <v>2336.847698237129</v>
      </c>
    </row>
    <row r="29" spans="2:20" ht="12.95" customHeight="1">
      <c r="B29" s="51">
        <v>250</v>
      </c>
      <c r="C29" s="52"/>
      <c r="D29" s="53"/>
      <c r="E29" s="54">
        <f t="shared" si="1"/>
        <v>4.3738656756789833</v>
      </c>
      <c r="F29" s="55"/>
      <c r="H29" s="56" t="str">
        <f>IF($E29&gt;H$18,":",IF(($R$8/100)*($E$22*1000/SQRT(3))/($E29*($R$9*H$14+H$15*SIN(ACOS($R$9))))&gt;$R$10,"",($R$8/100)*($E$22*1000/SQRT(3))/($E29*($R$9*H$14+H$15*SIN(ACOS($R$9))))))</f>
        <v>:</v>
      </c>
      <c r="I29" s="57" t="str">
        <f>IF($E29&gt;I$18,":",IF(($R$8/100)*($E$22*1000/SQRT(3))/($E29*($R$9*I$14+I$15*SIN(ACOS($R$9))))&gt;$R$10,"",($R$8/100)*($E$22*1000/SQRT(3))/($E29*($R$9*I$14+I$15*SIN(ACOS($R$9))))))</f>
        <v>:</v>
      </c>
      <c r="J29" s="57" t="str">
        <f>IF($E29&gt;J$18,":",IF(($R$8/100)*($E$22*1000/SQRT(3))/($E29*($R$9*J$14+J$15*SIN(ACOS($R$9))))&gt;$R$10,"",($R$8/100)*($E$22*1000/SQRT(3))/($E29*($R$9*J$14+J$15*SIN(ACOS($R$9))))))</f>
        <v>:</v>
      </c>
      <c r="K29" s="57">
        <f>IF($E29&gt;K$18,":",IF(($R$8/100)*($E$22*1000/SQRT(3))/($E29*($R$9*K$14+K$15*SIN(ACOS($R$9))))&gt;$R$10,"",($R$8/100)*($E$22*1000/SQRT(3))/($E29*($R$9*K$14+K$15*SIN(ACOS($R$9))))))</f>
        <v>271.24104621226331</v>
      </c>
      <c r="L29" s="57">
        <f>IF($E29&gt;L$18,":",IF(($R$8/100)*($E$22*1000/SQRT(3))/($E29*($R$9*L$14+L$15*SIN(ACOS($R$9))))&gt;$R$10,"",($R$8/100)*($E$22*1000/SQRT(3))/($E29*($R$9*L$14+L$15*SIN(ACOS($R$9))))))</f>
        <v>381.78307465818813</v>
      </c>
      <c r="M29" s="57">
        <f>IF($E29&gt;M$18,":",IF(($R$8/100)*($E$22*1000/SQRT(3))/($E29*($R$9*M$14+M$15*SIN(ACOS($R$9))))&gt;$R$10,"",($R$8/100)*($E$22*1000/SQRT(3))/($E29*($R$9*M$14+M$15*SIN(ACOS($R$9))))))</f>
        <v>512.19364649045099</v>
      </c>
      <c r="N29" s="57">
        <f>IF($E29&gt;N$18,":",IF(($R$8/100)*($E$22*1000/SQRT(3))/($E29*($R$9*N$14+N$15*SIN(ACOS($R$9))))&gt;$R$10,"",($R$8/100)*($E$22*1000/SQRT(3))/($E29*($R$9*N$14+N$15*SIN(ACOS($R$9))))))</f>
        <v>628.48010959546991</v>
      </c>
      <c r="O29" s="57">
        <f>IF($E29&gt;O$18,":",IF(($R$8/100)*($E$22*1000/SQRT(3))/($E29*($R$9*O$14+O$15*SIN(ACOS($R$9))))&gt;$R$10,"",($R$8/100)*($E$22*1000/SQRT(3))/($E29*($R$9*O$14+O$15*SIN(ACOS($R$9))))))</f>
        <v>751.27596015102074</v>
      </c>
      <c r="P29" s="57">
        <f>IF($E29&gt;P$18,":",IF(($R$8/100)*($E$22*1000/SQRT(3))/($E29*($R$9*P$14+P$15*SIN(ACOS($R$9))))&gt;$R$10,"",($R$8/100)*($E$22*1000/SQRT(3))/($E29*($R$9*P$14+P$15*SIN(ACOS($R$9))))))</f>
        <v>904.11290059600685</v>
      </c>
      <c r="Q29" s="57">
        <f>IF($E29&gt;Q$18,":",IF(($R$8/100)*($E$22*1000/SQRT(3))/($E29*($R$9*Q$14+Q$15*SIN(ACOS($R$9))))&gt;$R$10,"",($R$8/100)*($E$22*1000/SQRT(3))/($E29*($R$9*Q$14+Q$15*SIN(ACOS($R$9))))))</f>
        <v>1124.3050437785389</v>
      </c>
      <c r="R29" s="57">
        <f>IF($E29&gt;R$18,":",IF(($R$8/100)*($E$22*1000/SQRT(3))/($E29*($R$9*R$14+R$15*SIN(ACOS($R$9))))&gt;$R$10,"",($R$8/100)*($E$22*1000/SQRT(3))/($E29*($R$9*R$14+R$15*SIN(ACOS($R$9))))))</f>
        <v>1327.4327497852221</v>
      </c>
      <c r="S29" s="57">
        <f>IF($E29&gt;S$18,":",IF(($R$8/100)*($E$22*1000/SQRT(3))/($E29*($R$9*S$14+S$15*SIN(ACOS($R$9))))&gt;$R$10,"",($R$8/100)*($E$22*1000/SQRT(3))/($E29*($R$9*S$14+S$15*SIN(ACOS($R$9))))))</f>
        <v>1593.3088738565471</v>
      </c>
      <c r="T29" s="58">
        <f>IF($E29&gt;T$18,":",IF(($R$8/100)*($E$22*1000/SQRT(3))/($E29*($R$9*T$14+T$15*SIN(ACOS($R$9))))&gt;$R$10,"",($R$8/100)*($E$22*1000/SQRT(3))/($E29*($R$9*T$14+T$15*SIN(ACOS($R$9))))))</f>
        <v>1869.4781585897028</v>
      </c>
    </row>
    <row r="30" spans="2:20" ht="12.95" customHeight="1">
      <c r="B30" s="51">
        <v>500</v>
      </c>
      <c r="C30" s="52"/>
      <c r="D30" s="53"/>
      <c r="E30" s="54">
        <f t="shared" si="1"/>
        <v>8.7477313513579666</v>
      </c>
      <c r="F30" s="55"/>
      <c r="H30" s="56" t="str">
        <f>IF($E30&gt;H$18,":",IF(($R$8/100)*($E$22*1000/SQRT(3))/($E30*($R$9*H$14+H$15*SIN(ACOS($R$9))))&gt;$R$10,"",($R$8/100)*($E$22*1000/SQRT(3))/($E30*($R$9*H$14+H$15*SIN(ACOS($R$9))))))</f>
        <v>:</v>
      </c>
      <c r="I30" s="57" t="str">
        <f>IF($E30&gt;I$18,":",IF(($R$8/100)*($E$22*1000/SQRT(3))/($E30*($R$9*I$14+I$15*SIN(ACOS($R$9))))&gt;$R$10,"",($R$8/100)*($E$22*1000/SQRT(3))/($E30*($R$9*I$14+I$15*SIN(ACOS($R$9))))))</f>
        <v>:</v>
      </c>
      <c r="J30" s="57" t="str">
        <f>IF($E30&gt;J$18,":",IF(($R$8/100)*($E$22*1000/SQRT(3))/($E30*($R$9*J$14+J$15*SIN(ACOS($R$9))))&gt;$R$10,"",($R$8/100)*($E$22*1000/SQRT(3))/($E30*($R$9*J$14+J$15*SIN(ACOS($R$9))))))</f>
        <v>:</v>
      </c>
      <c r="K30" s="57">
        <f>IF($E30&gt;K$18,":",IF(($R$8/100)*($E$22*1000/SQRT(3))/($E30*($R$9*K$14+K$15*SIN(ACOS($R$9))))&gt;$R$10,"",($R$8/100)*($E$22*1000/SQRT(3))/($E30*($R$9*K$14+K$15*SIN(ACOS($R$9))))))</f>
        <v>135.62052310613166</v>
      </c>
      <c r="L30" s="57">
        <f>IF($E30&gt;L$18,":",IF(($R$8/100)*($E$22*1000/SQRT(3))/($E30*($R$9*L$14+L$15*SIN(ACOS($R$9))))&gt;$R$10,"",($R$8/100)*($E$22*1000/SQRT(3))/($E30*($R$9*L$14+L$15*SIN(ACOS($R$9))))))</f>
        <v>190.89153732909406</v>
      </c>
      <c r="M30" s="57">
        <f>IF($E30&gt;M$18,":",IF(($R$8/100)*($E$22*1000/SQRT(3))/($E30*($R$9*M$14+M$15*SIN(ACOS($R$9))))&gt;$R$10,"",($R$8/100)*($E$22*1000/SQRT(3))/($E30*($R$9*M$14+M$15*SIN(ACOS($R$9))))))</f>
        <v>256.09682324522549</v>
      </c>
      <c r="N30" s="57">
        <f>IF($E30&gt;N$18,":",IF(($R$8/100)*($E$22*1000/SQRT(3))/($E30*($R$9*N$14+N$15*SIN(ACOS($R$9))))&gt;$R$10,"",($R$8/100)*($E$22*1000/SQRT(3))/($E30*($R$9*N$14+N$15*SIN(ACOS($R$9))))))</f>
        <v>314.24005479773496</v>
      </c>
      <c r="O30" s="57">
        <f>IF($E30&gt;O$18,":",IF(($R$8/100)*($E$22*1000/SQRT(3))/($E30*($R$9*O$14+O$15*SIN(ACOS($R$9))))&gt;$R$10,"",($R$8/100)*($E$22*1000/SQRT(3))/($E30*($R$9*O$14+O$15*SIN(ACOS($R$9))))))</f>
        <v>375.63798007551037</v>
      </c>
      <c r="P30" s="57">
        <f>IF($E30&gt;P$18,":",IF(($R$8/100)*($E$22*1000/SQRT(3))/($E30*($R$9*P$14+P$15*SIN(ACOS($R$9))))&gt;$R$10,"",($R$8/100)*($E$22*1000/SQRT(3))/($E30*($R$9*P$14+P$15*SIN(ACOS($R$9))))))</f>
        <v>452.05645029800343</v>
      </c>
      <c r="Q30" s="57">
        <f>IF($E30&gt;Q$18,":",IF(($R$8/100)*($E$22*1000/SQRT(3))/($E30*($R$9*Q$14+Q$15*SIN(ACOS($R$9))))&gt;$R$10,"",($R$8/100)*($E$22*1000/SQRT(3))/($E30*($R$9*Q$14+Q$15*SIN(ACOS($R$9))))))</f>
        <v>562.15252188926945</v>
      </c>
      <c r="R30" s="57">
        <f>IF($E30&gt;R$18,":",IF(($R$8/100)*($E$22*1000/SQRT(3))/($E30*($R$9*R$14+R$15*SIN(ACOS($R$9))))&gt;$R$10,"",($R$8/100)*($E$22*1000/SQRT(3))/($E30*($R$9*R$14+R$15*SIN(ACOS($R$9))))))</f>
        <v>663.71637489261104</v>
      </c>
      <c r="S30" s="57">
        <f>IF($E30&gt;S$18,":",IF(($R$8/100)*($E$22*1000/SQRT(3))/($E30*($R$9*S$14+S$15*SIN(ACOS($R$9))))&gt;$R$10,"",($R$8/100)*($E$22*1000/SQRT(3))/($E30*($R$9*S$14+S$15*SIN(ACOS($R$9))))))</f>
        <v>796.65443692827353</v>
      </c>
      <c r="T30" s="58">
        <f>IF($E30&gt;T$18,":",IF(($R$8/100)*($E$22*1000/SQRT(3))/($E30*($R$9*T$14+T$15*SIN(ACOS($R$9))))&gt;$R$10,"",($R$8/100)*($E$22*1000/SQRT(3))/($E30*($R$9*T$14+T$15*SIN(ACOS($R$9))))))</f>
        <v>934.73907929485142</v>
      </c>
    </row>
    <row r="31" spans="2:20" ht="12.95" customHeight="1">
      <c r="B31" s="51">
        <v>750</v>
      </c>
      <c r="C31" s="52"/>
      <c r="D31" s="53"/>
      <c r="E31" s="54">
        <f t="shared" si="1"/>
        <v>13.12159702703695</v>
      </c>
      <c r="F31" s="55"/>
      <c r="H31" s="56" t="str">
        <f>IF($E31&gt;H$18,":",IF(($R$8/100)*($E$22*1000/SQRT(3))/($E31*($R$9*H$14+H$15*SIN(ACOS($R$9))))&gt;$R$10,"",($R$8/100)*($E$22*1000/SQRT(3))/($E31*($R$9*H$14+H$15*SIN(ACOS($R$9))))))</f>
        <v>:</v>
      </c>
      <c r="I31" s="57" t="str">
        <f>IF($E31&gt;I$18,":",IF(($R$8/100)*($E$22*1000/SQRT(3))/($E31*($R$9*I$14+I$15*SIN(ACOS($R$9))))&gt;$R$10,"",($R$8/100)*($E$22*1000/SQRT(3))/($E31*($R$9*I$14+I$15*SIN(ACOS($R$9))))))</f>
        <v>:</v>
      </c>
      <c r="J31" s="57" t="str">
        <f>IF($E31&gt;J$18,":",IF(($R$8/100)*($E$22*1000/SQRT(3))/($E31*($R$9*J$14+J$15*SIN(ACOS($R$9))))&gt;$R$10,"",($R$8/100)*($E$22*1000/SQRT(3))/($E31*($R$9*J$14+J$15*SIN(ACOS($R$9))))))</f>
        <v>:</v>
      </c>
      <c r="K31" s="57">
        <f>IF($E31&gt;K$18,":",IF(($R$8/100)*($E$22*1000/SQRT(3))/($E31*($R$9*K$14+K$15*SIN(ACOS($R$9))))&gt;$R$10,"",($R$8/100)*($E$22*1000/SQRT(3))/($E31*($R$9*K$14+K$15*SIN(ACOS($R$9))))))</f>
        <v>90.413682070754433</v>
      </c>
      <c r="L31" s="57">
        <f>IF($E31&gt;L$18,":",IF(($R$8/100)*($E$22*1000/SQRT(3))/($E31*($R$9*L$14+L$15*SIN(ACOS($R$9))))&gt;$R$10,"",($R$8/100)*($E$22*1000/SQRT(3))/($E31*($R$9*L$14+L$15*SIN(ACOS($R$9))))))</f>
        <v>127.2610248860627</v>
      </c>
      <c r="M31" s="57">
        <f>IF($E31&gt;M$18,":",IF(($R$8/100)*($E$22*1000/SQRT(3))/($E31*($R$9*M$14+M$15*SIN(ACOS($R$9))))&gt;$R$10,"",($R$8/100)*($E$22*1000/SQRT(3))/($E31*($R$9*M$14+M$15*SIN(ACOS($R$9))))))</f>
        <v>170.73121549681701</v>
      </c>
      <c r="N31" s="57">
        <f>IF($E31&gt;N$18,":",IF(($R$8/100)*($E$22*1000/SQRT(3))/($E31*($R$9*N$14+N$15*SIN(ACOS($R$9))))&gt;$R$10,"",($R$8/100)*($E$22*1000/SQRT(3))/($E31*($R$9*N$14+N$15*SIN(ACOS($R$9))))))</f>
        <v>209.49336986515664</v>
      </c>
      <c r="O31" s="57">
        <f>IF($E31&gt;O$18,":",IF(($R$8/100)*($E$22*1000/SQRT(3))/($E31*($R$9*O$14+O$15*SIN(ACOS($R$9))))&gt;$R$10,"",($R$8/100)*($E$22*1000/SQRT(3))/($E31*($R$9*O$14+O$15*SIN(ACOS($R$9))))))</f>
        <v>250.42532005034028</v>
      </c>
      <c r="P31" s="57">
        <f>IF($E31&gt;P$18,":",IF(($R$8/100)*($E$22*1000/SQRT(3))/($E31*($R$9*P$14+P$15*SIN(ACOS($R$9))))&gt;$R$10,"",($R$8/100)*($E$22*1000/SQRT(3))/($E31*($R$9*P$14+P$15*SIN(ACOS($R$9))))))</f>
        <v>301.37096686533562</v>
      </c>
      <c r="Q31" s="57">
        <f>IF($E31&gt;Q$18,":",IF(($R$8/100)*($E$22*1000/SQRT(3))/($E31*($R$9*Q$14+Q$15*SIN(ACOS($R$9))))&gt;$R$10,"",($R$8/100)*($E$22*1000/SQRT(3))/($E31*($R$9*Q$14+Q$15*SIN(ACOS($R$9))))))</f>
        <v>374.76834792617967</v>
      </c>
      <c r="R31" s="57">
        <f>IF($E31&gt;R$18,":",IF(($R$8/100)*($E$22*1000/SQRT(3))/($E31*($R$9*R$14+R$15*SIN(ACOS($R$9))))&gt;$R$10,"",($R$8/100)*($E$22*1000/SQRT(3))/($E31*($R$9*R$14+R$15*SIN(ACOS($R$9))))))</f>
        <v>442.47758326174062</v>
      </c>
      <c r="S31" s="57">
        <f>IF($E31&gt;S$18,":",IF(($R$8/100)*($E$22*1000/SQRT(3))/($E31*($R$9*S$14+S$15*SIN(ACOS($R$9))))&gt;$R$10,"",($R$8/100)*($E$22*1000/SQRT(3))/($E31*($R$9*S$14+S$15*SIN(ACOS($R$9))))))</f>
        <v>531.10295795218235</v>
      </c>
      <c r="T31" s="58">
        <f>IF($E31&gt;T$18,":",IF(($R$8/100)*($E$22*1000/SQRT(3))/($E31*($R$9*T$14+T$15*SIN(ACOS($R$9))))&gt;$R$10,"",($R$8/100)*($E$22*1000/SQRT(3))/($E31*($R$9*T$14+T$15*SIN(ACOS($R$9))))))</f>
        <v>623.15938619656765</v>
      </c>
    </row>
    <row r="32" spans="2:20" ht="12.95" customHeight="1">
      <c r="B32" s="51">
        <v>1000</v>
      </c>
      <c r="C32" s="52"/>
      <c r="D32" s="53"/>
      <c r="E32" s="54">
        <f t="shared" si="1"/>
        <v>17.495462702715933</v>
      </c>
      <c r="F32" s="55"/>
      <c r="H32" s="56" t="str">
        <f>IF($E32&gt;H$18,":",IF(($R$8/100)*($E$22*1000/SQRT(3))/($E32*($R$9*H$14+H$15*SIN(ACOS($R$9))))&gt;$R$10,"",($R$8/100)*($E$22*1000/SQRT(3))/($E32*($R$9*H$14+H$15*SIN(ACOS($R$9))))))</f>
        <v>:</v>
      </c>
      <c r="I32" s="57" t="str">
        <f>IF($E32&gt;I$18,":",IF(($R$8/100)*($E$22*1000/SQRT(3))/($E32*($R$9*I$14+I$15*SIN(ACOS($R$9))))&gt;$R$10,"",($R$8/100)*($E$22*1000/SQRT(3))/($E32*($R$9*I$14+I$15*SIN(ACOS($R$9))))))</f>
        <v>:</v>
      </c>
      <c r="J32" s="57" t="str">
        <f>IF($E32&gt;J$18,":",IF(($R$8/100)*($E$22*1000/SQRT(3))/($E32*($R$9*J$14+J$15*SIN(ACOS($R$9))))&gt;$R$10,"",($R$8/100)*($E$22*1000/SQRT(3))/($E32*($R$9*J$14+J$15*SIN(ACOS($R$9))))))</f>
        <v>:</v>
      </c>
      <c r="K32" s="57">
        <f>IF($E32&gt;K$18,":",IF(($R$8/100)*($E$22*1000/SQRT(3))/($E32*($R$9*K$14+K$15*SIN(ACOS($R$9))))&gt;$R$10,"",($R$8/100)*($E$22*1000/SQRT(3))/($E32*($R$9*K$14+K$15*SIN(ACOS($R$9))))))</f>
        <v>67.810261553065828</v>
      </c>
      <c r="L32" s="57">
        <f>IF($E32&gt;L$18,":",IF(($R$8/100)*($E$22*1000/SQRT(3))/($E32*($R$9*L$14+L$15*SIN(ACOS($R$9))))&gt;$R$10,"",($R$8/100)*($E$22*1000/SQRT(3))/($E32*($R$9*L$14+L$15*SIN(ACOS($R$9))))))</f>
        <v>95.445768664547032</v>
      </c>
      <c r="M32" s="57">
        <f>IF($E32&gt;M$18,":",IF(($R$8/100)*($E$22*1000/SQRT(3))/($E32*($R$9*M$14+M$15*SIN(ACOS($R$9))))&gt;$R$10,"",($R$8/100)*($E$22*1000/SQRT(3))/($E32*($R$9*M$14+M$15*SIN(ACOS($R$9))))))</f>
        <v>128.04841162261275</v>
      </c>
      <c r="N32" s="57">
        <f>IF($E32&gt;N$18,":",IF(($R$8/100)*($E$22*1000/SQRT(3))/($E32*($R$9*N$14+N$15*SIN(ACOS($R$9))))&gt;$R$10,"",($R$8/100)*($E$22*1000/SQRT(3))/($E32*($R$9*N$14+N$15*SIN(ACOS($R$9))))))</f>
        <v>157.12002739886748</v>
      </c>
      <c r="O32" s="57">
        <f>IF($E32&gt;O$18,":",IF(($R$8/100)*($E$22*1000/SQRT(3))/($E32*($R$9*O$14+O$15*SIN(ACOS($R$9))))&gt;$R$10,"",($R$8/100)*($E$22*1000/SQRT(3))/($E32*($R$9*O$14+O$15*SIN(ACOS($R$9))))))</f>
        <v>187.81899003775519</v>
      </c>
      <c r="P32" s="57">
        <f>IF($E32&gt;P$18,":",IF(($R$8/100)*($E$22*1000/SQRT(3))/($E32*($R$9*P$14+P$15*SIN(ACOS($R$9))))&gt;$R$10,"",($R$8/100)*($E$22*1000/SQRT(3))/($E32*($R$9*P$14+P$15*SIN(ACOS($R$9))))))</f>
        <v>226.02822514900171</v>
      </c>
      <c r="Q32" s="57">
        <f>IF($E32&gt;Q$18,":",IF(($R$8/100)*($E$22*1000/SQRT(3))/($E32*($R$9*Q$14+Q$15*SIN(ACOS($R$9))))&gt;$R$10,"",($R$8/100)*($E$22*1000/SQRT(3))/($E32*($R$9*Q$14+Q$15*SIN(ACOS($R$9))))))</f>
        <v>281.07626094463473</v>
      </c>
      <c r="R32" s="57">
        <f>IF($E32&gt;R$18,":",IF(($R$8/100)*($E$22*1000/SQRT(3))/($E32*($R$9*R$14+R$15*SIN(ACOS($R$9))))&gt;$R$10,"",($R$8/100)*($E$22*1000/SQRT(3))/($E32*($R$9*R$14+R$15*SIN(ACOS($R$9))))))</f>
        <v>331.85818744630552</v>
      </c>
      <c r="S32" s="57">
        <f>IF($E32&gt;S$18,":",IF(($R$8/100)*($E$22*1000/SQRT(3))/($E32*($R$9*S$14+S$15*SIN(ACOS($R$9))))&gt;$R$10,"",($R$8/100)*($E$22*1000/SQRT(3))/($E32*($R$9*S$14+S$15*SIN(ACOS($R$9))))))</f>
        <v>398.32721846413676</v>
      </c>
      <c r="T32" s="58">
        <f>IF($E32&gt;T$18,":",IF(($R$8/100)*($E$22*1000/SQRT(3))/($E32*($R$9*T$14+T$15*SIN(ACOS($R$9))))&gt;$R$10,"",($R$8/100)*($E$22*1000/SQRT(3))/($E32*($R$9*T$14+T$15*SIN(ACOS($R$9))))))</f>
        <v>467.36953964742571</v>
      </c>
    </row>
    <row r="33" spans="2:20" ht="12.95" customHeight="1">
      <c r="B33" s="51">
        <v>1200</v>
      </c>
      <c r="C33" s="52"/>
      <c r="D33" s="53"/>
      <c r="E33" s="54">
        <f t="shared" si="1"/>
        <v>20.994555243259121</v>
      </c>
      <c r="F33" s="55"/>
      <c r="H33" s="56" t="str">
        <f>IF($E33&gt;H$18,":",IF(($R$8/100)*($E$22*1000/SQRT(3))/($E33*($R$9*H$14+H$15*SIN(ACOS($R$9))))&gt;$R$10,"",($R$8/100)*($E$22*1000/SQRT(3))/($E33*($R$9*H$14+H$15*SIN(ACOS($R$9))))))</f>
        <v>:</v>
      </c>
      <c r="I33" s="57" t="str">
        <f>IF($E33&gt;I$18,":",IF(($R$8/100)*($E$22*1000/SQRT(3))/($E33*($R$9*I$14+I$15*SIN(ACOS($R$9))))&gt;$R$10,"",($R$8/100)*($E$22*1000/SQRT(3))/($E33*($R$9*I$14+I$15*SIN(ACOS($R$9))))))</f>
        <v>:</v>
      </c>
      <c r="J33" s="57" t="str">
        <f>IF($E33&gt;J$18,":",IF(($R$8/100)*($E$22*1000/SQRT(3))/($E33*($R$9*J$14+J$15*SIN(ACOS($R$9))))&gt;$R$10,"",($R$8/100)*($E$22*1000/SQRT(3))/($E33*($R$9*J$14+J$15*SIN(ACOS($R$9))))))</f>
        <v>:</v>
      </c>
      <c r="K33" s="57">
        <f>IF($E33&gt;K$18,":",IF(($R$8/100)*($E$22*1000/SQRT(3))/($E33*($R$9*K$14+K$15*SIN(ACOS($R$9))))&gt;$R$10,"",($R$8/100)*($E$22*1000/SQRT(3))/($E33*($R$9*K$14+K$15*SIN(ACOS($R$9))))))</f>
        <v>56.508551294221519</v>
      </c>
      <c r="L33" s="57">
        <f>IF($E33&gt;L$18,":",IF(($R$8/100)*($E$22*1000/SQRT(3))/($E33*($R$9*L$14+L$15*SIN(ACOS($R$9))))&gt;$R$10,"",($R$8/100)*($E$22*1000/SQRT(3))/($E33*($R$9*L$14+L$15*SIN(ACOS($R$9))))))</f>
        <v>79.538140553789177</v>
      </c>
      <c r="M33" s="57">
        <f>IF($E33&gt;M$18,":",IF(($R$8/100)*($E$22*1000/SQRT(3))/($E33*($R$9*M$14+M$15*SIN(ACOS($R$9))))&gt;$R$10,"",($R$8/100)*($E$22*1000/SQRT(3))/($E33*($R$9*M$14+M$15*SIN(ACOS($R$9))))))</f>
        <v>106.70700968551063</v>
      </c>
      <c r="N33" s="57">
        <f>IF($E33&gt;N$18,":",IF(($R$8/100)*($E$22*1000/SQRT(3))/($E33*($R$9*N$14+N$15*SIN(ACOS($R$9))))&gt;$R$10,"",($R$8/100)*($E$22*1000/SQRT(3))/($E33*($R$9*N$14+N$15*SIN(ACOS($R$9))))))</f>
        <v>130.93335616572287</v>
      </c>
      <c r="O33" s="57">
        <f>IF($E33&gt;O$18,":",IF(($R$8/100)*($E$22*1000/SQRT(3))/($E33*($R$9*O$14+O$15*SIN(ACOS($R$9))))&gt;$R$10,"",($R$8/100)*($E$22*1000/SQRT(3))/($E33*($R$9*O$14+O$15*SIN(ACOS($R$9))))))</f>
        <v>156.51582503146264</v>
      </c>
      <c r="P33" s="57">
        <f>IF($E33&gt;P$18,":",IF(($R$8/100)*($E$22*1000/SQRT(3))/($E33*($R$9*P$14+P$15*SIN(ACOS($R$9))))&gt;$R$10,"",($R$8/100)*($E$22*1000/SQRT(3))/($E33*($R$9*P$14+P$15*SIN(ACOS($R$9))))))</f>
        <v>188.35685429083475</v>
      </c>
      <c r="Q33" s="57">
        <f>IF($E33&gt;Q$18,":",IF(($R$8/100)*($E$22*1000/SQRT(3))/($E33*($R$9*Q$14+Q$15*SIN(ACOS($R$9))))&gt;$R$10,"",($R$8/100)*($E$22*1000/SQRT(3))/($E33*($R$9*Q$14+Q$15*SIN(ACOS($R$9))))))</f>
        <v>234.23021745386228</v>
      </c>
      <c r="R33" s="57">
        <f>IF($E33&gt;R$18,":",IF(($R$8/100)*($E$22*1000/SQRT(3))/($E33*($R$9*R$14+R$15*SIN(ACOS($R$9))))&gt;$R$10,"",($R$8/100)*($E$22*1000/SQRT(3))/($E33*($R$9*R$14+R$15*SIN(ACOS($R$9))))))</f>
        <v>276.54848953858789</v>
      </c>
      <c r="S33" s="57">
        <f>IF($E33&gt;S$18,":",IF(($R$8/100)*($E$22*1000/SQRT(3))/($E33*($R$9*S$14+S$15*SIN(ACOS($R$9))))&gt;$R$10,"",($R$8/100)*($E$22*1000/SQRT(3))/($E33*($R$9*S$14+S$15*SIN(ACOS($R$9))))))</f>
        <v>331.93934872011391</v>
      </c>
      <c r="T33" s="58">
        <f>IF($E33&gt;T$18,":",IF(($R$8/100)*($E$22*1000/SQRT(3))/($E33*($R$9*T$14+T$15*SIN(ACOS($R$9))))&gt;$R$10,"",($R$8/100)*($E$22*1000/SQRT(3))/($E33*($R$9*T$14+T$15*SIN(ACOS($R$9))))))</f>
        <v>389.47461637285477</v>
      </c>
    </row>
    <row r="34" spans="2:20" ht="12.95" customHeight="1">
      <c r="B34" s="51">
        <v>1500</v>
      </c>
      <c r="C34" s="52"/>
      <c r="D34" s="53"/>
      <c r="E34" s="54">
        <f t="shared" si="1"/>
        <v>26.2431940540739</v>
      </c>
      <c r="F34" s="55"/>
      <c r="H34" s="56" t="str">
        <f>IF($E34&gt;H$18,":",IF(($R$8/100)*($E$22*1000/SQRT(3))/($E34*($R$9*H$14+H$15*SIN(ACOS($R$9))))&gt;$R$10,"",($R$8/100)*($E$22*1000/SQRT(3))/($E34*($R$9*H$14+H$15*SIN(ACOS($R$9))))))</f>
        <v>:</v>
      </c>
      <c r="I34" s="57" t="str">
        <f>IF($E34&gt;I$18,":",IF(($R$8/100)*($E$22*1000/SQRT(3))/($E34*($R$9*I$14+I$15*SIN(ACOS($R$9))))&gt;$R$10,"",($R$8/100)*($E$22*1000/SQRT(3))/($E34*($R$9*I$14+I$15*SIN(ACOS($R$9))))))</f>
        <v>:</v>
      </c>
      <c r="J34" s="57" t="str">
        <f>IF($E34&gt;J$18,":",IF(($R$8/100)*($E$22*1000/SQRT(3))/($E34*($R$9*J$14+J$15*SIN(ACOS($R$9))))&gt;$R$10,"",($R$8/100)*($E$22*1000/SQRT(3))/($E34*($R$9*J$14+J$15*SIN(ACOS($R$9))))))</f>
        <v>:</v>
      </c>
      <c r="K34" s="57">
        <f>IF($E34&gt;K$18,":",IF(($R$8/100)*($E$22*1000/SQRT(3))/($E34*($R$9*K$14+K$15*SIN(ACOS($R$9))))&gt;$R$10,"",($R$8/100)*($E$22*1000/SQRT(3))/($E34*($R$9*K$14+K$15*SIN(ACOS($R$9))))))</f>
        <v>45.206841035377217</v>
      </c>
      <c r="L34" s="57">
        <f>IF($E34&gt;L$18,":",IF(($R$8/100)*($E$22*1000/SQRT(3))/($E34*($R$9*L$14+L$15*SIN(ACOS($R$9))))&gt;$R$10,"",($R$8/100)*($E$22*1000/SQRT(3))/($E34*($R$9*L$14+L$15*SIN(ACOS($R$9))))))</f>
        <v>63.63051244303135</v>
      </c>
      <c r="M34" s="57">
        <f>IF($E34&gt;M$18,":",IF(($R$8/100)*($E$22*1000/SQRT(3))/($E34*($R$9*M$14+M$15*SIN(ACOS($R$9))))&gt;$R$10,"",($R$8/100)*($E$22*1000/SQRT(3))/($E34*($R$9*M$14+M$15*SIN(ACOS($R$9))))))</f>
        <v>85.365607748408507</v>
      </c>
      <c r="N34" s="57">
        <f>IF($E34&gt;N$18,":",IF(($R$8/100)*($E$22*1000/SQRT(3))/($E34*($R$9*N$14+N$15*SIN(ACOS($R$9))))&gt;$R$10,"",($R$8/100)*($E$22*1000/SQRT(3))/($E34*($R$9*N$14+N$15*SIN(ACOS($R$9))))))</f>
        <v>104.74668493257832</v>
      </c>
      <c r="O34" s="57">
        <f>IF($E34&gt;O$18,":",IF(($R$8/100)*($E$22*1000/SQRT(3))/($E34*($R$9*O$14+O$15*SIN(ACOS($R$9))))&gt;$R$10,"",($R$8/100)*($E$22*1000/SQRT(3))/($E34*($R$9*O$14+O$15*SIN(ACOS($R$9))))))</f>
        <v>125.21266002517014</v>
      </c>
      <c r="P34" s="57">
        <f>IF($E34&gt;P$18,":",IF(($R$8/100)*($E$22*1000/SQRT(3))/($E34*($R$9*P$14+P$15*SIN(ACOS($R$9))))&gt;$R$10,"",($R$8/100)*($E$22*1000/SQRT(3))/($E34*($R$9*P$14+P$15*SIN(ACOS($R$9))))))</f>
        <v>150.68548343266781</v>
      </c>
      <c r="Q34" s="57">
        <f>IF($E34&gt;Q$18,":",IF(($R$8/100)*($E$22*1000/SQRT(3))/($E34*($R$9*Q$14+Q$15*SIN(ACOS($R$9))))&gt;$R$10,"",($R$8/100)*($E$22*1000/SQRT(3))/($E34*($R$9*Q$14+Q$15*SIN(ACOS($R$9))))))</f>
        <v>187.38417396308984</v>
      </c>
      <c r="R34" s="57">
        <f>IF($E34&gt;R$18,":",IF(($R$8/100)*($E$22*1000/SQRT(3))/($E34*($R$9*R$14+R$15*SIN(ACOS($R$9))))&gt;$R$10,"",($R$8/100)*($E$22*1000/SQRT(3))/($E34*($R$9*R$14+R$15*SIN(ACOS($R$9))))))</f>
        <v>221.23879163087031</v>
      </c>
      <c r="S34" s="57">
        <f>IF($E34&gt;S$18,":",IF(($R$8/100)*($E$22*1000/SQRT(3))/($E34*($R$9*S$14+S$15*SIN(ACOS($R$9))))&gt;$R$10,"",($R$8/100)*($E$22*1000/SQRT(3))/($E34*($R$9*S$14+S$15*SIN(ACOS($R$9))))))</f>
        <v>265.55147897609118</v>
      </c>
      <c r="T34" s="58">
        <f>IF($E34&gt;T$18,":",IF(($R$8/100)*($E$22*1000/SQRT(3))/($E34*($R$9*T$14+T$15*SIN(ACOS($R$9))))&gt;$R$10,"",($R$8/100)*($E$22*1000/SQRT(3))/($E34*($R$9*T$14+T$15*SIN(ACOS($R$9))))))</f>
        <v>311.57969309828383</v>
      </c>
    </row>
    <row r="35" spans="2:20" ht="12.95" customHeight="1">
      <c r="B35" s="51">
        <v>2000</v>
      </c>
      <c r="C35" s="52"/>
      <c r="D35" s="53"/>
      <c r="E35" s="54">
        <f t="shared" si="1"/>
        <v>34.990925405431867</v>
      </c>
      <c r="F35" s="55"/>
      <c r="H35" s="56" t="str">
        <f>IF($E35&gt;H$18,":",IF(($R$8/100)*($E$22*1000/SQRT(3))/($E35*($R$9*H$14+H$15*SIN(ACOS($R$9))))&gt;$R$10,"",($R$8/100)*($E$22*1000/SQRT(3))/($E35*($R$9*H$14+H$15*SIN(ACOS($R$9))))))</f>
        <v>:</v>
      </c>
      <c r="I35" s="57" t="str">
        <f>IF($E35&gt;I$18,":",IF(($R$8/100)*($E$22*1000/SQRT(3))/($E35*($R$9*I$14+I$15*SIN(ACOS($R$9))))&gt;$R$10,"",($R$8/100)*($E$22*1000/SQRT(3))/($E35*($R$9*I$14+I$15*SIN(ACOS($R$9))))))</f>
        <v>:</v>
      </c>
      <c r="J35" s="57" t="str">
        <f>IF($E35&gt;J$18,":",IF(($R$8/100)*($E$22*1000/SQRT(3))/($E35*($R$9*J$14+J$15*SIN(ACOS($R$9))))&gt;$R$10,"",($R$8/100)*($E$22*1000/SQRT(3))/($E35*($R$9*J$14+J$15*SIN(ACOS($R$9))))))</f>
        <v>:</v>
      </c>
      <c r="K35" s="57">
        <f>IF($E35&gt;K$18,":",IF(($R$8/100)*($E$22*1000/SQRT(3))/($E35*($R$9*K$14+K$15*SIN(ACOS($R$9))))&gt;$R$10,"",($R$8/100)*($E$22*1000/SQRT(3))/($E35*($R$9*K$14+K$15*SIN(ACOS($R$9))))))</f>
        <v>33.905130776532914</v>
      </c>
      <c r="L35" s="57">
        <f>IF($E35&gt;L$18,":",IF(($R$8/100)*($E$22*1000/SQRT(3))/($E35*($R$9*L$14+L$15*SIN(ACOS($R$9))))&gt;$R$10,"",($R$8/100)*($E$22*1000/SQRT(3))/($E35*($R$9*L$14+L$15*SIN(ACOS($R$9))))))</f>
        <v>47.722884332273516</v>
      </c>
      <c r="M35" s="57">
        <f>IF($E35&gt;M$18,":",IF(($R$8/100)*($E$22*1000/SQRT(3))/($E35*($R$9*M$14+M$15*SIN(ACOS($R$9))))&gt;$R$10,"",($R$8/100)*($E$22*1000/SQRT(3))/($E35*($R$9*M$14+M$15*SIN(ACOS($R$9))))))</f>
        <v>64.024205811306373</v>
      </c>
      <c r="N35" s="57">
        <f>IF($E35&gt;N$18,":",IF(($R$8/100)*($E$22*1000/SQRT(3))/($E35*($R$9*N$14+N$15*SIN(ACOS($R$9))))&gt;$R$10,"",($R$8/100)*($E$22*1000/SQRT(3))/($E35*($R$9*N$14+N$15*SIN(ACOS($R$9))))))</f>
        <v>78.560013699433739</v>
      </c>
      <c r="O35" s="57">
        <f>IF($E35&gt;O$18,":",IF(($R$8/100)*($E$22*1000/SQRT(3))/($E35*($R$9*O$14+O$15*SIN(ACOS($R$9))))&gt;$R$10,"",($R$8/100)*($E$22*1000/SQRT(3))/($E35*($R$9*O$14+O$15*SIN(ACOS($R$9))))))</f>
        <v>93.909495018877593</v>
      </c>
      <c r="P35" s="57">
        <f>IF($E35&gt;P$18,":",IF(($R$8/100)*($E$22*1000/SQRT(3))/($E35*($R$9*P$14+P$15*SIN(ACOS($R$9))))&gt;$R$10,"",($R$8/100)*($E$22*1000/SQRT(3))/($E35*($R$9*P$14+P$15*SIN(ACOS($R$9))))))</f>
        <v>113.01411257450086</v>
      </c>
      <c r="Q35" s="57">
        <f>IF($E35&gt;Q$18,":",IF(($R$8/100)*($E$22*1000/SQRT(3))/($E35*($R$9*Q$14+Q$15*SIN(ACOS($R$9))))&gt;$R$10,"",($R$8/100)*($E$22*1000/SQRT(3))/($E35*($R$9*Q$14+Q$15*SIN(ACOS($R$9))))))</f>
        <v>140.53813047231736</v>
      </c>
      <c r="R35" s="57">
        <f>IF($E35&gt;R$18,":",IF(($R$8/100)*($E$22*1000/SQRT(3))/($E35*($R$9*R$14+R$15*SIN(ACOS($R$9))))&gt;$R$10,"",($R$8/100)*($E$22*1000/SQRT(3))/($E35*($R$9*R$14+R$15*SIN(ACOS($R$9))))))</f>
        <v>165.92909372315276</v>
      </c>
      <c r="S35" s="57">
        <f>IF($E35&gt;S$18,":",IF(($R$8/100)*($E$22*1000/SQRT(3))/($E35*($R$9*S$14+S$15*SIN(ACOS($R$9))))&gt;$R$10,"",($R$8/100)*($E$22*1000/SQRT(3))/($E35*($R$9*S$14+S$15*SIN(ACOS($R$9))))))</f>
        <v>199.16360923206838</v>
      </c>
      <c r="T35" s="58">
        <f>IF($E35&gt;T$18,":",IF(($R$8/100)*($E$22*1000/SQRT(3))/($E35*($R$9*T$14+T$15*SIN(ACOS($R$9))))&gt;$R$10,"",($R$8/100)*($E$22*1000/SQRT(3))/($E35*($R$9*T$14+T$15*SIN(ACOS($R$9))))))</f>
        <v>233.68476982371286</v>
      </c>
    </row>
    <row r="36" spans="2:20" ht="12.95" customHeight="1">
      <c r="B36" s="51">
        <v>2500</v>
      </c>
      <c r="C36" s="52"/>
      <c r="D36" s="53"/>
      <c r="E36" s="54">
        <f t="shared" si="1"/>
        <v>43.738656756789837</v>
      </c>
      <c r="F36" s="55"/>
      <c r="H36" s="56" t="str">
        <f>IF($E36&gt;H$18,":",IF(($R$8/100)*($E$22*1000/SQRT(3))/($E36*($R$9*H$14+H$15*SIN(ACOS($R$9))))&gt;$R$10,"",($R$8/100)*($E$22*1000/SQRT(3))/($E36*($R$9*H$14+H$15*SIN(ACOS($R$9))))))</f>
        <v>:</v>
      </c>
      <c r="I36" s="57" t="str">
        <f>IF($E36&gt;I$18,":",IF(($R$8/100)*($E$22*1000/SQRT(3))/($E36*($R$9*I$14+I$15*SIN(ACOS($R$9))))&gt;$R$10,"",($R$8/100)*($E$22*1000/SQRT(3))/($E36*($R$9*I$14+I$15*SIN(ACOS($R$9))))))</f>
        <v>:</v>
      </c>
      <c r="J36" s="57" t="str">
        <f>IF($E36&gt;J$18,":",IF(($R$8/100)*($E$22*1000/SQRT(3))/($E36*($R$9*J$14+J$15*SIN(ACOS($R$9))))&gt;$R$10,"",($R$8/100)*($E$22*1000/SQRT(3))/($E36*($R$9*J$14+J$15*SIN(ACOS($R$9))))))</f>
        <v>:</v>
      </c>
      <c r="K36" s="57">
        <f>IF($E36&gt;K$18,":",IF(($R$8/100)*($E$22*1000/SQRT(3))/($E36*($R$9*K$14+K$15*SIN(ACOS($R$9))))&gt;$R$10,"",($R$8/100)*($E$22*1000/SQRT(3))/($E36*($R$9*K$14+K$15*SIN(ACOS($R$9))))))</f>
        <v>27.12410462122633</v>
      </c>
      <c r="L36" s="57">
        <f>IF($E36&gt;L$18,":",IF(($R$8/100)*($E$22*1000/SQRT(3))/($E36*($R$9*L$14+L$15*SIN(ACOS($R$9))))&gt;$R$10,"",($R$8/100)*($E$22*1000/SQRT(3))/($E36*($R$9*L$14+L$15*SIN(ACOS($R$9))))))</f>
        <v>38.178307465818804</v>
      </c>
      <c r="M36" s="57">
        <f>IF($E36&gt;M$18,":",IF(($R$8/100)*($E$22*1000/SQRT(3))/($E36*($R$9*M$14+M$15*SIN(ACOS($R$9))))&gt;$R$10,"",($R$8/100)*($E$22*1000/SQRT(3))/($E36*($R$9*M$14+M$15*SIN(ACOS($R$9))))))</f>
        <v>51.21936464904509</v>
      </c>
      <c r="N36" s="57">
        <f>IF($E36&gt;N$18,":",IF(($R$8/100)*($E$22*1000/SQRT(3))/($E36*($R$9*N$14+N$15*SIN(ACOS($R$9))))&gt;$R$10,"",($R$8/100)*($E$22*1000/SQRT(3))/($E36*($R$9*N$14+N$15*SIN(ACOS($R$9))))))</f>
        <v>62.848010959546983</v>
      </c>
      <c r="O36" s="57">
        <f>IF($E36&gt;O$18,":",IF(($R$8/100)*($E$22*1000/SQRT(3))/($E36*($R$9*O$14+O$15*SIN(ACOS($R$9))))&gt;$R$10,"",($R$8/100)*($E$22*1000/SQRT(3))/($E36*($R$9*O$14+O$15*SIN(ACOS($R$9))))))</f>
        <v>75.127596015102071</v>
      </c>
      <c r="P36" s="57">
        <f>IF($E36&gt;P$18,":",IF(($R$8/100)*($E$22*1000/SQRT(3))/($E36*($R$9*P$14+P$15*SIN(ACOS($R$9))))&gt;$R$10,"",($R$8/100)*($E$22*1000/SQRT(3))/($E36*($R$9*P$14+P$15*SIN(ACOS($R$9))))))</f>
        <v>90.411290059600688</v>
      </c>
      <c r="Q36" s="57">
        <f>IF($E36&gt;Q$18,":",IF(($R$8/100)*($E$22*1000/SQRT(3))/($E36*($R$9*Q$14+Q$15*SIN(ACOS($R$9))))&gt;$R$10,"",($R$8/100)*($E$22*1000/SQRT(3))/($E36*($R$9*Q$14+Q$15*SIN(ACOS($R$9))))))</f>
        <v>112.43050437785388</v>
      </c>
      <c r="R36" s="57">
        <f>IF($E36&gt;R$18,":",IF(($R$8/100)*($E$22*1000/SQRT(3))/($E36*($R$9*R$14+R$15*SIN(ACOS($R$9))))&gt;$R$10,"",($R$8/100)*($E$22*1000/SQRT(3))/($E36*($R$9*R$14+R$15*SIN(ACOS($R$9))))))</f>
        <v>132.74327497852218</v>
      </c>
      <c r="S36" s="57">
        <f>IF($E36&gt;S$18,":",IF(($R$8/100)*($E$22*1000/SQRT(3))/($E36*($R$9*S$14+S$15*SIN(ACOS($R$9))))&gt;$R$10,"",($R$8/100)*($E$22*1000/SQRT(3))/($E36*($R$9*S$14+S$15*SIN(ACOS($R$9))))))</f>
        <v>159.33088738565471</v>
      </c>
      <c r="T36" s="58">
        <f>IF($E36&gt;T$18,":",IF(($R$8/100)*($E$22*1000/SQRT(3))/($E36*($R$9*T$14+T$15*SIN(ACOS($R$9))))&gt;$R$10,"",($R$8/100)*($E$22*1000/SQRT(3))/($E36*($R$9*T$14+T$15*SIN(ACOS($R$9))))))</f>
        <v>186.9478158589703</v>
      </c>
    </row>
    <row r="37" spans="2:20" ht="12.95" customHeight="1">
      <c r="B37" s="51">
        <v>5000</v>
      </c>
      <c r="C37" s="52"/>
      <c r="D37" s="53"/>
      <c r="E37" s="54">
        <f t="shared" si="1"/>
        <v>87.477313513579674</v>
      </c>
      <c r="F37" s="55"/>
      <c r="H37" s="56" t="str">
        <f>IF($E37&gt;H$18,":",IF(($R$8/100)*($E$22*1000/SQRT(3))/($E37*($R$9*H$14+H$15*SIN(ACOS($R$9))))&gt;$R$10,"",($R$8/100)*($E$22*1000/SQRT(3))/($E37*($R$9*H$14+H$15*SIN(ACOS($R$9))))))</f>
        <v>:</v>
      </c>
      <c r="I37" s="57" t="str">
        <f>IF($E37&gt;I$18,":",IF(($R$8/100)*($E$22*1000/SQRT(3))/($E37*($R$9*I$14+I$15*SIN(ACOS($R$9))))&gt;$R$10,"",($R$8/100)*($E$22*1000/SQRT(3))/($E37*($R$9*I$14+I$15*SIN(ACOS($R$9))))))</f>
        <v>:</v>
      </c>
      <c r="J37" s="57" t="str">
        <f>IF($E37&gt;J$18,":",IF(($R$8/100)*($E$22*1000/SQRT(3))/($E37*($R$9*J$14+J$15*SIN(ACOS($R$9))))&gt;$R$10,"",($R$8/100)*($E$22*1000/SQRT(3))/($E37*($R$9*J$14+J$15*SIN(ACOS($R$9))))))</f>
        <v>:</v>
      </c>
      <c r="K37" s="57">
        <f>IF($E37&gt;K$18,":",IF(($R$8/100)*($E$22*1000/SQRT(3))/($E37*($R$9*K$14+K$15*SIN(ACOS($R$9))))&gt;$R$10,"",($R$8/100)*($E$22*1000/SQRT(3))/($E37*($R$9*K$14+K$15*SIN(ACOS($R$9))))))</f>
        <v>13.562052310613165</v>
      </c>
      <c r="L37" s="57">
        <f>IF($E37&gt;L$18,":",IF(($R$8/100)*($E$22*1000/SQRT(3))/($E37*($R$9*L$14+L$15*SIN(ACOS($R$9))))&gt;$R$10,"",($R$8/100)*($E$22*1000/SQRT(3))/($E37*($R$9*L$14+L$15*SIN(ACOS($R$9))))))</f>
        <v>19.089153732909402</v>
      </c>
      <c r="M37" s="57">
        <f>IF($E37&gt;M$18,":",IF(($R$8/100)*($E$22*1000/SQRT(3))/($E37*($R$9*M$14+M$15*SIN(ACOS($R$9))))&gt;$R$10,"",($R$8/100)*($E$22*1000/SQRT(3))/($E37*($R$9*M$14+M$15*SIN(ACOS($R$9))))))</f>
        <v>25.609682324522545</v>
      </c>
      <c r="N37" s="57">
        <f>IF($E37&gt;N$18,":",IF(($R$8/100)*($E$22*1000/SQRT(3))/($E37*($R$9*N$14+N$15*SIN(ACOS($R$9))))&gt;$R$10,"",($R$8/100)*($E$22*1000/SQRT(3))/($E37*($R$9*N$14+N$15*SIN(ACOS($R$9))))))</f>
        <v>31.424005479773491</v>
      </c>
      <c r="O37" s="57">
        <f>IF($E37&gt;O$18,":",IF(($R$8/100)*($E$22*1000/SQRT(3))/($E37*($R$9*O$14+O$15*SIN(ACOS($R$9))))&gt;$R$10,"",($R$8/100)*($E$22*1000/SQRT(3))/($E37*($R$9*O$14+O$15*SIN(ACOS($R$9))))))</f>
        <v>37.563798007551036</v>
      </c>
      <c r="P37" s="57">
        <f>IF($E37&gt;P$18,":",IF(($R$8/100)*($E$22*1000/SQRT(3))/($E37*($R$9*P$14+P$15*SIN(ACOS($R$9))))&gt;$R$10,"",($R$8/100)*($E$22*1000/SQRT(3))/($E37*($R$9*P$14+P$15*SIN(ACOS($R$9))))))</f>
        <v>45.205645029800344</v>
      </c>
      <c r="Q37" s="57">
        <f>IF($E37&gt;Q$18,":",IF(($R$8/100)*($E$22*1000/SQRT(3))/($E37*($R$9*Q$14+Q$15*SIN(ACOS($R$9))))&gt;$R$10,"",($R$8/100)*($E$22*1000/SQRT(3))/($E37*($R$9*Q$14+Q$15*SIN(ACOS($R$9))))))</f>
        <v>56.215252188926939</v>
      </c>
      <c r="R37" s="57">
        <f>IF($E37&gt;R$18,":",IF(($R$8/100)*($E$22*1000/SQRT(3))/($E37*($R$9*R$14+R$15*SIN(ACOS($R$9))))&gt;$R$10,"",($R$8/100)*($E$22*1000/SQRT(3))/($E37*($R$9*R$14+R$15*SIN(ACOS($R$9))))))</f>
        <v>66.37163748926109</v>
      </c>
      <c r="S37" s="57">
        <f>IF($E37&gt;S$18,":",IF(($R$8/100)*($E$22*1000/SQRT(3))/($E37*($R$9*S$14+S$15*SIN(ACOS($R$9))))&gt;$R$10,"",($R$8/100)*($E$22*1000/SQRT(3))/($E37*($R$9*S$14+S$15*SIN(ACOS($R$9))))))</f>
        <v>79.665443692827353</v>
      </c>
      <c r="T37" s="58">
        <f>IF($E37&gt;T$18,":",IF(($R$8/100)*($E$22*1000/SQRT(3))/($E37*($R$9*T$14+T$15*SIN(ACOS($R$9))))&gt;$R$10,"",($R$8/100)*($E$22*1000/SQRT(3))/($E37*($R$9*T$14+T$15*SIN(ACOS($R$9))))))</f>
        <v>93.473907929485151</v>
      </c>
    </row>
    <row r="38" spans="2:20" ht="12.95" customHeight="1">
      <c r="B38" s="51">
        <v>6200</v>
      </c>
      <c r="C38" s="52"/>
      <c r="D38" s="53"/>
      <c r="E38" s="54">
        <f t="shared" si="1"/>
        <v>108.47186875683879</v>
      </c>
      <c r="F38" s="55"/>
      <c r="H38" s="56" t="str">
        <f>IF($E38&gt;H$18,":",IF(($R$8/100)*($E$22*1000/SQRT(3))/($E38*($R$9*H$14+H$15*SIN(ACOS($R$9))))&gt;$R$10,"",($R$8/100)*($E$22*1000/SQRT(3))/($E38*($R$9*H$14+H$15*SIN(ACOS($R$9))))))</f>
        <v>:</v>
      </c>
      <c r="I38" s="57" t="str">
        <f>IF($E38&gt;I$18,":",IF(($R$8/100)*($E$22*1000/SQRT(3))/($E38*($R$9*I$14+I$15*SIN(ACOS($R$9))))&gt;$R$10,"",($R$8/100)*($E$22*1000/SQRT(3))/($E38*($R$9*I$14+I$15*SIN(ACOS($R$9))))))</f>
        <v>:</v>
      </c>
      <c r="J38" s="57" t="str">
        <f>IF($E38&gt;J$18,":",IF(($R$8/100)*($E$22*1000/SQRT(3))/($E38*($R$9*J$14+J$15*SIN(ACOS($R$9))))&gt;$R$10,"",($R$8/100)*($E$22*1000/SQRT(3))/($E38*($R$9*J$14+J$15*SIN(ACOS($R$9))))))</f>
        <v>:</v>
      </c>
      <c r="K38" s="57">
        <f>IF($E38&gt;K$18,":",IF(($R$8/100)*($E$22*1000/SQRT(3))/($E38*($R$9*K$14+K$15*SIN(ACOS($R$9))))&gt;$R$10,"",($R$8/100)*($E$22*1000/SQRT(3))/($E38*($R$9*K$14+K$15*SIN(ACOS($R$9))))))</f>
        <v>10.937138960171907</v>
      </c>
      <c r="L38" s="57">
        <f>IF($E38&gt;L$18,":",IF(($R$8/100)*($E$22*1000/SQRT(3))/($E38*($R$9*L$14+L$15*SIN(ACOS($R$9))))&gt;$R$10,"",($R$8/100)*($E$22*1000/SQRT(3))/($E38*($R$9*L$14+L$15*SIN(ACOS($R$9))))))</f>
        <v>15.394478816862422</v>
      </c>
      <c r="M38" s="57">
        <f>IF($E38&gt;M$18,":",IF(($R$8/100)*($E$22*1000/SQRT(3))/($E38*($R$9*M$14+M$15*SIN(ACOS($R$9))))&gt;$R$10,"",($R$8/100)*($E$22*1000/SQRT(3))/($E38*($R$9*M$14+M$15*SIN(ACOS($R$9))))))</f>
        <v>20.652969616550447</v>
      </c>
      <c r="N38" s="57">
        <f>IF($E38&gt;N$18,":",IF(($R$8/100)*($E$22*1000/SQRT(3))/($E38*($R$9*N$14+N$15*SIN(ACOS($R$9))))&gt;$R$10,"",($R$8/100)*($E$22*1000/SQRT(3))/($E38*($R$9*N$14+N$15*SIN(ACOS($R$9))))))</f>
        <v>25.341939903043141</v>
      </c>
      <c r="O38" s="57">
        <f>IF($E38&gt;O$18,":",IF(($R$8/100)*($E$22*1000/SQRT(3))/($E38*($R$9*O$14+O$15*SIN(ACOS($R$9))))&gt;$R$10,"",($R$8/100)*($E$22*1000/SQRT(3))/($E38*($R$9*O$14+O$15*SIN(ACOS($R$9))))))</f>
        <v>30.293385489960514</v>
      </c>
      <c r="P38" s="57">
        <f>IF($E38&gt;P$18,":",IF(($R$8/100)*($E$22*1000/SQRT(3))/($E38*($R$9*P$14+P$15*SIN(ACOS($R$9))))&gt;$R$10,"",($R$8/100)*($E$22*1000/SQRT(3))/($E38*($R$9*P$14+P$15*SIN(ACOS($R$9))))))</f>
        <v>36.456165346613183</v>
      </c>
      <c r="Q38" s="57">
        <f>IF($E38&gt;Q$18,":",IF(($R$8/100)*($E$22*1000/SQRT(3))/($E38*($R$9*Q$14+Q$15*SIN(ACOS($R$9))))&gt;$R$10,"",($R$8/100)*($E$22*1000/SQRT(3))/($E38*($R$9*Q$14+Q$15*SIN(ACOS($R$9))))))</f>
        <v>45.334880797521734</v>
      </c>
      <c r="R38" s="57">
        <f>IF($E38&gt;R$18,":",IF(($R$8/100)*($E$22*1000/SQRT(3))/($E38*($R$9*R$14+R$15*SIN(ACOS($R$9))))&gt;$R$10,"",($R$8/100)*($E$22*1000/SQRT(3))/($E38*($R$9*R$14+R$15*SIN(ACOS($R$9))))))</f>
        <v>53.525514104242824</v>
      </c>
      <c r="S38" s="57">
        <f>IF($E38&gt;S$18,":",IF(($R$8/100)*($E$22*1000/SQRT(3))/($E38*($R$9*S$14+S$15*SIN(ACOS($R$9))))&gt;$R$10,"",($R$8/100)*($E$22*1000/SQRT(3))/($E38*($R$9*S$14+S$15*SIN(ACOS($R$9))))))</f>
        <v>64.246325558731726</v>
      </c>
      <c r="T38" s="58">
        <f>IF($E38&gt;T$18,":",IF(($R$8/100)*($E$22*1000/SQRT(3))/($E38*($R$9*T$14+T$15*SIN(ACOS($R$9))))&gt;$R$10,"",($R$8/100)*($E$22*1000/SQRT(3))/($E38*($R$9*T$14+T$15*SIN(ACOS($R$9))))))</f>
        <v>75.382183814100941</v>
      </c>
    </row>
    <row r="39" spans="2:20" ht="12.95" customHeight="1">
      <c r="B39" s="51">
        <v>7500</v>
      </c>
      <c r="C39" s="52"/>
      <c r="D39" s="53"/>
      <c r="E39" s="54">
        <f t="shared" si="1"/>
        <v>131.2159702703695</v>
      </c>
      <c r="F39" s="55"/>
      <c r="H39" s="56" t="str">
        <f>IF($E39&gt;H$18,":",IF(($R$8/100)*($E$22*1000/SQRT(3))/($E39*($R$9*H$14+H$15*SIN(ACOS($R$9))))&gt;$R$10,"",($R$8/100)*($E$22*1000/SQRT(3))/($E39*($R$9*H$14+H$15*SIN(ACOS($R$9))))))</f>
        <v>:</v>
      </c>
      <c r="I39" s="57" t="str">
        <f>IF($E39&gt;I$18,":",IF(($R$8/100)*($E$22*1000/SQRT(3))/($E39*($R$9*I$14+I$15*SIN(ACOS($R$9))))&gt;$R$10,"",($R$8/100)*($E$22*1000/SQRT(3))/($E39*($R$9*I$14+I$15*SIN(ACOS($R$9))))))</f>
        <v>:</v>
      </c>
      <c r="J39" s="57" t="str">
        <f>IF($E39&gt;J$18,":",IF(($R$8/100)*($E$22*1000/SQRT(3))/($E39*($R$9*J$14+J$15*SIN(ACOS($R$9))))&gt;$R$10,"",($R$8/100)*($E$22*1000/SQRT(3))/($E39*($R$9*J$14+J$15*SIN(ACOS($R$9))))))</f>
        <v>:</v>
      </c>
      <c r="K39" s="57">
        <f>IF($E39&gt;K$18,":",IF(($R$8/100)*($E$22*1000/SQRT(3))/($E39*($R$9*K$14+K$15*SIN(ACOS($R$9))))&gt;$R$10,"",($R$8/100)*($E$22*1000/SQRT(3))/($E39*($R$9*K$14+K$15*SIN(ACOS($R$9))))))</f>
        <v>9.0413682070754433</v>
      </c>
      <c r="L39" s="57">
        <f>IF($E39&gt;L$18,":",IF(($R$8/100)*($E$22*1000/SQRT(3))/($E39*($R$9*L$14+L$15*SIN(ACOS($R$9))))&gt;$R$10,"",($R$8/100)*($E$22*1000/SQRT(3))/($E39*($R$9*L$14+L$15*SIN(ACOS($R$9))))))</f>
        <v>12.726102488606271</v>
      </c>
      <c r="M39" s="57">
        <f>IF($E39&gt;M$18,":",IF(($R$8/100)*($E$22*1000/SQRT(3))/($E39*($R$9*M$14+M$15*SIN(ACOS($R$9))))&gt;$R$10,"",($R$8/100)*($E$22*1000/SQRT(3))/($E39*($R$9*M$14+M$15*SIN(ACOS($R$9))))))</f>
        <v>17.073121549681701</v>
      </c>
      <c r="N39" s="57">
        <f>IF($E39&gt;N$18,":",IF(($R$8/100)*($E$22*1000/SQRT(3))/($E39*($R$9*N$14+N$15*SIN(ACOS($R$9))))&gt;$R$10,"",($R$8/100)*($E$22*1000/SQRT(3))/($E39*($R$9*N$14+N$15*SIN(ACOS($R$9))))))</f>
        <v>20.949336986515664</v>
      </c>
      <c r="O39" s="57">
        <f>IF($E39&gt;O$18,":",IF(($R$8/100)*($E$22*1000/SQRT(3))/($E39*($R$9*O$14+O$15*SIN(ACOS($R$9))))&gt;$R$10,"",($R$8/100)*($E$22*1000/SQRT(3))/($E39*($R$9*O$14+O$15*SIN(ACOS($R$9))))))</f>
        <v>25.042532005034026</v>
      </c>
      <c r="P39" s="57">
        <f>IF($E39&gt;P$18,":",IF(($R$8/100)*($E$22*1000/SQRT(3))/($E39*($R$9*P$14+P$15*SIN(ACOS($R$9))))&gt;$R$10,"",($R$8/100)*($E$22*1000/SQRT(3))/($E39*($R$9*P$14+P$15*SIN(ACOS($R$9))))))</f>
        <v>30.137096686533564</v>
      </c>
      <c r="Q39" s="57">
        <f>IF($E39&gt;Q$18,":",IF(($R$8/100)*($E$22*1000/SQRT(3))/($E39*($R$9*Q$14+Q$15*SIN(ACOS($R$9))))&gt;$R$10,"",($R$8/100)*($E$22*1000/SQRT(3))/($E39*($R$9*Q$14+Q$15*SIN(ACOS($R$9))))))</f>
        <v>37.476834792617964</v>
      </c>
      <c r="R39" s="57">
        <f>IF($E39&gt;R$18,":",IF(($R$8/100)*($E$22*1000/SQRT(3))/($E39*($R$9*R$14+R$15*SIN(ACOS($R$9))))&gt;$R$10,"",($R$8/100)*($E$22*1000/SQRT(3))/($E39*($R$9*R$14+R$15*SIN(ACOS($R$9))))))</f>
        <v>44.247758326174072</v>
      </c>
      <c r="S39" s="57">
        <f>IF($E39&gt;S$18,":",IF(($R$8/100)*($E$22*1000/SQRT(3))/($E39*($R$9*S$14+S$15*SIN(ACOS($R$9))))&gt;$R$10,"",($R$8/100)*($E$22*1000/SQRT(3))/($E39*($R$9*S$14+S$15*SIN(ACOS($R$9))))))</f>
        <v>53.110295795218235</v>
      </c>
      <c r="T39" s="58">
        <f>IF($E39&gt;T$18,":",IF(($R$8/100)*($E$22*1000/SQRT(3))/($E39*($R$9*T$14+T$15*SIN(ACOS($R$9))))&gt;$R$10,"",($R$8/100)*($E$22*1000/SQRT(3))/($E39*($R$9*T$14+T$15*SIN(ACOS($R$9))))))</f>
        <v>62.31593861965677</v>
      </c>
    </row>
    <row r="40" spans="2:20" ht="12.95" customHeight="1">
      <c r="B40" s="51">
        <v>10000</v>
      </c>
      <c r="C40" s="52"/>
      <c r="D40" s="53"/>
      <c r="E40" s="54">
        <f t="shared" si="1"/>
        <v>174.95462702715935</v>
      </c>
      <c r="F40" s="55"/>
      <c r="H40" s="56" t="str">
        <f>IF($E40&gt;H$18,":",IF(($R$8/100)*($E$22*1000/SQRT(3))/($E40*($R$9*H$14+H$15*SIN(ACOS($R$9))))&gt;$R$10,"",($R$8/100)*($E$22*1000/SQRT(3))/($E40*($R$9*H$14+H$15*SIN(ACOS($R$9))))))</f>
        <v>:</v>
      </c>
      <c r="I40" s="57" t="str">
        <f>IF($E40&gt;I$18,":",IF(($R$8/100)*($E$22*1000/SQRT(3))/($E40*($R$9*I$14+I$15*SIN(ACOS($R$9))))&gt;$R$10,"",($R$8/100)*($E$22*1000/SQRT(3))/($E40*($R$9*I$14+I$15*SIN(ACOS($R$9))))))</f>
        <v>:</v>
      </c>
      <c r="J40" s="57" t="str">
        <f>IF($E40&gt;J$18,":",IF(($R$8/100)*($E$22*1000/SQRT(3))/($E40*($R$9*J$14+J$15*SIN(ACOS($R$9))))&gt;$R$10,"",($R$8/100)*($E$22*1000/SQRT(3))/($E40*($R$9*J$14+J$15*SIN(ACOS($R$9))))))</f>
        <v>:</v>
      </c>
      <c r="K40" s="57">
        <f>IF($E40&gt;K$18,":",IF(($R$8/100)*($E$22*1000/SQRT(3))/($E40*($R$9*K$14+K$15*SIN(ACOS($R$9))))&gt;$R$10,"",($R$8/100)*($E$22*1000/SQRT(3))/($E40*($R$9*K$14+K$15*SIN(ACOS($R$9))))))</f>
        <v>6.7810261553065825</v>
      </c>
      <c r="L40" s="57">
        <f>IF($E40&gt;L$18,":",IF(($R$8/100)*($E$22*1000/SQRT(3))/($E40*($R$9*L$14+L$15*SIN(ACOS($R$9))))&gt;$R$10,"",($R$8/100)*($E$22*1000/SQRT(3))/($E40*($R$9*L$14+L$15*SIN(ACOS($R$9))))))</f>
        <v>9.544576866454701</v>
      </c>
      <c r="M40" s="57">
        <f>IF($E40&gt;M$18,":",IF(($R$8/100)*($E$22*1000/SQRT(3))/($E40*($R$9*M$14+M$15*SIN(ACOS($R$9))))&gt;$R$10,"",($R$8/100)*($E$22*1000/SQRT(3))/($E40*($R$9*M$14+M$15*SIN(ACOS($R$9))))))</f>
        <v>12.804841162261273</v>
      </c>
      <c r="N40" s="57">
        <f>IF($E40&gt;N$18,":",IF(($R$8/100)*($E$22*1000/SQRT(3))/($E40*($R$9*N$14+N$15*SIN(ACOS($R$9))))&gt;$R$10,"",($R$8/100)*($E$22*1000/SQRT(3))/($E40*($R$9*N$14+N$15*SIN(ACOS($R$9))))))</f>
        <v>15.712002739886746</v>
      </c>
      <c r="O40" s="57">
        <f>IF($E40&gt;O$18,":",IF(($R$8/100)*($E$22*1000/SQRT(3))/($E40*($R$9*O$14+O$15*SIN(ACOS($R$9))))&gt;$R$10,"",($R$8/100)*($E$22*1000/SQRT(3))/($E40*($R$9*O$14+O$15*SIN(ACOS($R$9))))))</f>
        <v>18.781899003775518</v>
      </c>
      <c r="P40" s="57">
        <f>IF($E40&gt;P$18,":",IF(($R$8/100)*($E$22*1000/SQRT(3))/($E40*($R$9*P$14+P$15*SIN(ACOS($R$9))))&gt;$R$10,"",($R$8/100)*($E$22*1000/SQRT(3))/($E40*($R$9*P$14+P$15*SIN(ACOS($R$9))))))</f>
        <v>22.602822514900172</v>
      </c>
      <c r="Q40" s="57">
        <f>IF($E40&gt;Q$18,":",IF(($R$8/100)*($E$22*1000/SQRT(3))/($E40*($R$9*Q$14+Q$15*SIN(ACOS($R$9))))&gt;$R$10,"",($R$8/100)*($E$22*1000/SQRT(3))/($E40*($R$9*Q$14+Q$15*SIN(ACOS($R$9))))))</f>
        <v>28.10762609446347</v>
      </c>
      <c r="R40" s="57">
        <f>IF($E40&gt;R$18,":",IF(($R$8/100)*($E$22*1000/SQRT(3))/($E40*($R$9*R$14+R$15*SIN(ACOS($R$9))))&gt;$R$10,"",($R$8/100)*($E$22*1000/SQRT(3))/($E40*($R$9*R$14+R$15*SIN(ACOS($R$9))))))</f>
        <v>33.185818744630545</v>
      </c>
      <c r="S40" s="57">
        <f>IF($E40&gt;S$18,":",IF(($R$8/100)*($E$22*1000/SQRT(3))/($E40*($R$9*S$14+S$15*SIN(ACOS($R$9))))&gt;$R$10,"",($R$8/100)*($E$22*1000/SQRT(3))/($E40*($R$9*S$14+S$15*SIN(ACOS($R$9))))))</f>
        <v>39.832721846413676</v>
      </c>
      <c r="T40" s="58">
        <f>IF($E40&gt;T$18,":",IF(($R$8/100)*($E$22*1000/SQRT(3))/($E40*($R$9*T$14+T$15*SIN(ACOS($R$9))))&gt;$R$10,"",($R$8/100)*($E$22*1000/SQRT(3))/($E40*($R$9*T$14+T$15*SIN(ACOS($R$9))))))</f>
        <v>46.736953964742575</v>
      </c>
    </row>
    <row r="41" spans="2:20" ht="12.95" customHeight="1">
      <c r="B41" s="51">
        <v>20000</v>
      </c>
      <c r="C41" s="52"/>
      <c r="D41" s="53"/>
      <c r="E41" s="54">
        <f t="shared" si="1"/>
        <v>349.90925405431869</v>
      </c>
      <c r="F41" s="55"/>
      <c r="H41" s="56" t="str">
        <f>IF($E41&gt;H$18,":",IF(($R$8/100)*($E$22*1000/SQRT(3))/($E41*($R$9*H$14+H$15*SIN(ACOS($R$9))))&gt;$R$10,"",($R$8/100)*($E$22*1000/SQRT(3))/($E41*($R$9*H$14+H$15*SIN(ACOS($R$9))))))</f>
        <v>:</v>
      </c>
      <c r="I41" s="57" t="str">
        <f>IF($E41&gt;I$18,":",IF(($R$8/100)*($E$22*1000/SQRT(3))/($E41*($R$9*I$14+I$15*SIN(ACOS($R$9))))&gt;$R$10,"",($R$8/100)*($E$22*1000/SQRT(3))/($E41*($R$9*I$14+I$15*SIN(ACOS($R$9))))))</f>
        <v>:</v>
      </c>
      <c r="J41" s="57" t="str">
        <f>IF($E41&gt;J$18,":",IF(($R$8/100)*($E$22*1000/SQRT(3))/($E41*($R$9*J$14+J$15*SIN(ACOS($R$9))))&gt;$R$10,"",($R$8/100)*($E$22*1000/SQRT(3))/($E41*($R$9*J$14+J$15*SIN(ACOS($R$9))))))</f>
        <v>:</v>
      </c>
      <c r="K41" s="57" t="str">
        <f>IF($E41&gt;K$18,":",IF(($R$8/100)*($E$22*1000/SQRT(3))/($E41*($R$9*K$14+K$15*SIN(ACOS($R$9))))&gt;$R$10,"",($R$8/100)*($E$22*1000/SQRT(3))/($E41*($R$9*K$14+K$15*SIN(ACOS($R$9))))))</f>
        <v>:</v>
      </c>
      <c r="L41" s="57" t="str">
        <f>IF($E41&gt;L$18,":",IF(($R$8/100)*($E$22*1000/SQRT(3))/($E41*($R$9*L$14+L$15*SIN(ACOS($R$9))))&gt;$R$10,"",($R$8/100)*($E$22*1000/SQRT(3))/($E41*($R$9*L$14+L$15*SIN(ACOS($R$9))))))</f>
        <v>:</v>
      </c>
      <c r="M41" s="57" t="str">
        <f>IF($E41&gt;M$18,":",IF(($R$8/100)*($E$22*1000/SQRT(3))/($E41*($R$9*M$14+M$15*SIN(ACOS($R$9))))&gt;$R$10,"",($R$8/100)*($E$22*1000/SQRT(3))/($E41*($R$9*M$14+M$15*SIN(ACOS($R$9))))))</f>
        <v>:</v>
      </c>
      <c r="N41" s="57" t="str">
        <f>IF($E41&gt;N$18,":",IF(($R$8/100)*($E$22*1000/SQRT(3))/($E41*($R$9*N$14+N$15*SIN(ACOS($R$9))))&gt;$R$10,"",($R$8/100)*($E$22*1000/SQRT(3))/($E41*($R$9*N$14+N$15*SIN(ACOS($R$9))))))</f>
        <v>:</v>
      </c>
      <c r="O41" s="57">
        <f>IF($E41&gt;O$18,":",IF(($R$8/100)*($E$22*1000/SQRT(3))/($E41*($R$9*O$14+O$15*SIN(ACOS($R$9))))&gt;$R$10,"",($R$8/100)*($E$22*1000/SQRT(3))/($E41*($R$9*O$14+O$15*SIN(ACOS($R$9))))))</f>
        <v>9.3909495018877589</v>
      </c>
      <c r="P41" s="57">
        <f>IF($E41&gt;P$18,":",IF(($R$8/100)*($E$22*1000/SQRT(3))/($E41*($R$9*P$14+P$15*SIN(ACOS($R$9))))&gt;$R$10,"",($R$8/100)*($E$22*1000/SQRT(3))/($E41*($R$9*P$14+P$15*SIN(ACOS($R$9))))))</f>
        <v>11.301411257450086</v>
      </c>
      <c r="Q41" s="57">
        <f>IF($E41&gt;Q$18,":",IF(($R$8/100)*($E$22*1000/SQRT(3))/($E41*($R$9*Q$14+Q$15*SIN(ACOS($R$9))))&gt;$R$10,"",($R$8/100)*($E$22*1000/SQRT(3))/($E41*($R$9*Q$14+Q$15*SIN(ACOS($R$9))))))</f>
        <v>14.053813047231735</v>
      </c>
      <c r="R41" s="57">
        <f>IF($E41&gt;R$18,":",IF(($R$8/100)*($E$22*1000/SQRT(3))/($E41*($R$9*R$14+R$15*SIN(ACOS($R$9))))&gt;$R$10,"",($R$8/100)*($E$22*1000/SQRT(3))/($E41*($R$9*R$14+R$15*SIN(ACOS($R$9))))))</f>
        <v>16.592909372315273</v>
      </c>
      <c r="S41" s="57">
        <f>IF($E41&gt;S$18,":",IF(($R$8/100)*($E$22*1000/SQRT(3))/($E41*($R$9*S$14+S$15*SIN(ACOS($R$9))))&gt;$R$10,"",($R$8/100)*($E$22*1000/SQRT(3))/($E41*($R$9*S$14+S$15*SIN(ACOS($R$9))))))</f>
        <v>19.916360923206838</v>
      </c>
      <c r="T41" s="58">
        <f>IF($E41&gt;T$18,":",IF(($R$8/100)*($E$22*1000/SQRT(3))/($E41*($R$9*T$14+T$15*SIN(ACOS($R$9))))&gt;$R$10,"",($R$8/100)*($E$22*1000/SQRT(3))/($E41*($R$9*T$14+T$15*SIN(ACOS($R$9))))))</f>
        <v>23.368476982371288</v>
      </c>
    </row>
    <row r="42" spans="2:20" ht="12.95" customHeight="1">
      <c r="B42" s="51">
        <v>30000</v>
      </c>
      <c r="C42" s="52"/>
      <c r="D42" s="53"/>
      <c r="E42" s="54">
        <f t="shared" si="1"/>
        <v>524.86388108147798</v>
      </c>
      <c r="F42" s="55"/>
      <c r="H42" s="56" t="str">
        <f>IF($E42&gt;H$18,":",IF(($R$8/100)*($E$22*1000/SQRT(3))/($E42*($R$9*H$14+H$15*SIN(ACOS($R$9))))&gt;$R$10,"",($R$8/100)*($E$22*1000/SQRT(3))/($E42*($R$9*H$14+H$15*SIN(ACOS($R$9))))))</f>
        <v>:</v>
      </c>
      <c r="I42" s="57" t="str">
        <f>IF($E42&gt;I$18,":",IF(($R$8/100)*($E$22*1000/SQRT(3))/($E42*($R$9*I$14+I$15*SIN(ACOS($R$9))))&gt;$R$10,"",($R$8/100)*($E$22*1000/SQRT(3))/($E42*($R$9*I$14+I$15*SIN(ACOS($R$9))))))</f>
        <v>:</v>
      </c>
      <c r="J42" s="57" t="str">
        <f>IF($E42&gt;J$18,":",IF(($R$8/100)*($E$22*1000/SQRT(3))/($E42*($R$9*J$14+J$15*SIN(ACOS($R$9))))&gt;$R$10,"",($R$8/100)*($E$22*1000/SQRT(3))/($E42*($R$9*J$14+J$15*SIN(ACOS($R$9))))))</f>
        <v>:</v>
      </c>
      <c r="K42" s="57" t="str">
        <f>IF($E42&gt;K$18,":",IF(($R$8/100)*($E$22*1000/SQRT(3))/($E42*($R$9*K$14+K$15*SIN(ACOS($R$9))))&gt;$R$10,"",($R$8/100)*($E$22*1000/SQRT(3))/($E42*($R$9*K$14+K$15*SIN(ACOS($R$9))))))</f>
        <v>:</v>
      </c>
      <c r="L42" s="57" t="str">
        <f>IF($E42&gt;L$18,":",IF(($R$8/100)*($E$22*1000/SQRT(3))/($E42*($R$9*L$14+L$15*SIN(ACOS($R$9))))&gt;$R$10,"",($R$8/100)*($E$22*1000/SQRT(3))/($E42*($R$9*L$14+L$15*SIN(ACOS($R$9))))))</f>
        <v>:</v>
      </c>
      <c r="M42" s="57" t="str">
        <f>IF($E42&gt;M$18,":",IF(($R$8/100)*($E$22*1000/SQRT(3))/($E42*($R$9*M$14+M$15*SIN(ACOS($R$9))))&gt;$R$10,"",($R$8/100)*($E$22*1000/SQRT(3))/($E42*($R$9*M$14+M$15*SIN(ACOS($R$9))))))</f>
        <v>:</v>
      </c>
      <c r="N42" s="57" t="str">
        <f>IF($E42&gt;N$18,":",IF(($R$8/100)*($E$22*1000/SQRT(3))/($E42*($R$9*N$14+N$15*SIN(ACOS($R$9))))&gt;$R$10,"",($R$8/100)*($E$22*1000/SQRT(3))/($E42*($R$9*N$14+N$15*SIN(ACOS($R$9))))))</f>
        <v>:</v>
      </c>
      <c r="O42" s="57" t="str">
        <f>IF($E42&gt;O$18,":",IF(($R$8/100)*($E$22*1000/SQRT(3))/($E42*($R$9*O$14+O$15*SIN(ACOS($R$9))))&gt;$R$10,"",($R$8/100)*($E$22*1000/SQRT(3))/($E42*($R$9*O$14+O$15*SIN(ACOS($R$9))))))</f>
        <v>:</v>
      </c>
      <c r="P42" s="57" t="str">
        <f>IF($E42&gt;P$18,":",IF(($R$8/100)*($E$22*1000/SQRT(3))/($E42*($R$9*P$14+P$15*SIN(ACOS($R$9))))&gt;$R$10,"",($R$8/100)*($E$22*1000/SQRT(3))/($E42*($R$9*P$14+P$15*SIN(ACOS($R$9))))))</f>
        <v>:</v>
      </c>
      <c r="Q42" s="57" t="str">
        <f>IF($E42&gt;Q$18,":",IF(($R$8/100)*($E$22*1000/SQRT(3))/($E42*($R$9*Q$14+Q$15*SIN(ACOS($R$9))))&gt;$R$10,"",($R$8/100)*($E$22*1000/SQRT(3))/($E42*($R$9*Q$14+Q$15*SIN(ACOS($R$9))))))</f>
        <v>:</v>
      </c>
      <c r="R42" s="57">
        <f>IF($E42&gt;R$18,":",IF(($R$8/100)*($E$22*1000/SQRT(3))/($E42*($R$9*R$14+R$15*SIN(ACOS($R$9))))&gt;$R$10,"",($R$8/100)*($E$22*1000/SQRT(3))/($E42*($R$9*R$14+R$15*SIN(ACOS($R$9))))))</f>
        <v>11.061939581543518</v>
      </c>
      <c r="S42" s="57">
        <f>IF($E42&gt;S$18,":",IF(($R$8/100)*($E$22*1000/SQRT(3))/($E42*($R$9*S$14+S$15*SIN(ACOS($R$9))))&gt;$R$10,"",($R$8/100)*($E$22*1000/SQRT(3))/($E42*($R$9*S$14+S$15*SIN(ACOS($R$9))))))</f>
        <v>13.277573948804559</v>
      </c>
      <c r="T42" s="58">
        <f>IF($E42&gt;T$18,":",IF(($R$8/100)*($E$22*1000/SQRT(3))/($E42*($R$9*T$14+T$15*SIN(ACOS($R$9))))&gt;$R$10,"",($R$8/100)*($E$22*1000/SQRT(3))/($E42*($R$9*T$14+T$15*SIN(ACOS($R$9))))))</f>
        <v>15.578984654914192</v>
      </c>
    </row>
    <row r="43" spans="2:20" ht="12.95" customHeight="1" thickBot="1">
      <c r="B43" s="59">
        <v>50000</v>
      </c>
      <c r="C43" s="60"/>
      <c r="D43" s="61"/>
      <c r="E43" s="62">
        <f t="shared" si="1"/>
        <v>874.77313513579668</v>
      </c>
      <c r="F43" s="63"/>
      <c r="H43" s="25" t="str">
        <f>IF($E43&gt;H$18,":",IF(($R$8/100)*($E$22*1000/SQRT(3))/($E43*($R$9*H$14+H$15*SIN(ACOS($R$9))))&gt;$R$10,"",($R$8/100)*($E$22*1000/SQRT(3))/($E43*($R$9*H$14+H$15*SIN(ACOS($R$9))))))</f>
        <v>:</v>
      </c>
      <c r="I43" s="26" t="str">
        <f>IF($E43&gt;I$18,":",IF(($R$8/100)*($E$22*1000/SQRT(3))/($E43*($R$9*I$14+I$15*SIN(ACOS($R$9))))&gt;$R$10,"",($R$8/100)*($E$22*1000/SQRT(3))/($E43*($R$9*I$14+I$15*SIN(ACOS($R$9))))))</f>
        <v>:</v>
      </c>
      <c r="J43" s="26" t="str">
        <f>IF($E43&gt;J$18,":",IF(($R$8/100)*($E$22*1000/SQRT(3))/($E43*($R$9*J$14+J$15*SIN(ACOS($R$9))))&gt;$R$10,"",($R$8/100)*($E$22*1000/SQRT(3))/($E43*($R$9*J$14+J$15*SIN(ACOS($R$9))))))</f>
        <v>:</v>
      </c>
      <c r="K43" s="26" t="str">
        <f>IF($E43&gt;K$18,":",IF(($R$8/100)*($E$22*1000/SQRT(3))/($E43*($R$9*K$14+K$15*SIN(ACOS($R$9))))&gt;$R$10,"",($R$8/100)*($E$22*1000/SQRT(3))/($E43*($R$9*K$14+K$15*SIN(ACOS($R$9))))))</f>
        <v>:</v>
      </c>
      <c r="L43" s="26" t="str">
        <f>IF($E43&gt;L$18,":",IF(($R$8/100)*($E$22*1000/SQRT(3))/($E43*($R$9*L$14+L$15*SIN(ACOS($R$9))))&gt;$R$10,"",($R$8/100)*($E$22*1000/SQRT(3))/($E43*($R$9*L$14+L$15*SIN(ACOS($R$9))))))</f>
        <v>:</v>
      </c>
      <c r="M43" s="26" t="str">
        <f>IF($E43&gt;M$18,":",IF(($R$8/100)*($E$22*1000/SQRT(3))/($E43*($R$9*M$14+M$15*SIN(ACOS($R$9))))&gt;$R$10,"",($R$8/100)*($E$22*1000/SQRT(3))/($E43*($R$9*M$14+M$15*SIN(ACOS($R$9))))))</f>
        <v>:</v>
      </c>
      <c r="N43" s="26" t="str">
        <f>IF($E43&gt;N$18,":",IF(($R$8/100)*($E$22*1000/SQRT(3))/($E43*($R$9*N$14+N$15*SIN(ACOS($R$9))))&gt;$R$10,"",($R$8/100)*($E$22*1000/SQRT(3))/($E43*($R$9*N$14+N$15*SIN(ACOS($R$9))))))</f>
        <v>:</v>
      </c>
      <c r="O43" s="26" t="str">
        <f>IF($E43&gt;O$18,":",IF(($R$8/100)*($E$22*1000/SQRT(3))/($E43*($R$9*O$14+O$15*SIN(ACOS($R$9))))&gt;$R$10,"",($R$8/100)*($E$22*1000/SQRT(3))/($E43*($R$9*O$14+O$15*SIN(ACOS($R$9))))))</f>
        <v>:</v>
      </c>
      <c r="P43" s="26" t="str">
        <f>IF($E43&gt;P$18,":",IF(($R$8/100)*($E$22*1000/SQRT(3))/($E43*($R$9*P$14+P$15*SIN(ACOS($R$9))))&gt;$R$10,"",($R$8/100)*($E$22*1000/SQRT(3))/($E43*($R$9*P$14+P$15*SIN(ACOS($R$9))))))</f>
        <v>:</v>
      </c>
      <c r="Q43" s="26" t="str">
        <f>IF($E43&gt;Q$18,":",IF(($R$8/100)*($E$22*1000/SQRT(3))/($E43*($R$9*Q$14+Q$15*SIN(ACOS($R$9))))&gt;$R$10,"",($R$8/100)*($E$22*1000/SQRT(3))/($E43*($R$9*Q$14+Q$15*SIN(ACOS($R$9))))))</f>
        <v>:</v>
      </c>
      <c r="R43" s="26" t="str">
        <f>IF($E43&gt;R$18,":",IF(($R$8/100)*($E$22*1000/SQRT(3))/($E43*($R$9*R$14+R$15*SIN(ACOS($R$9))))&gt;$R$10,"",($R$8/100)*($E$22*1000/SQRT(3))/($E43*($R$9*R$14+R$15*SIN(ACOS($R$9))))))</f>
        <v>:</v>
      </c>
      <c r="S43" s="26" t="str">
        <f>IF($E43&gt;S$18,":",IF(($R$8/100)*($E$22*1000/SQRT(3))/($E43*($R$9*S$14+S$15*SIN(ACOS($R$9))))&gt;$R$10,"",($R$8/100)*($E$22*1000/SQRT(3))/($E43*($R$9*S$14+S$15*SIN(ACOS($R$9))))))</f>
        <v>:</v>
      </c>
      <c r="T43" s="27" t="str">
        <f>IF($E43&gt;T$18,":",IF(($R$8/100)*($E$22*1000/SQRT(3))/($E43*($R$9*T$14+T$15*SIN(ACOS($R$9))))&gt;$R$10,"",($R$8/100)*($E$22*1000/SQRT(3))/($E43*($R$9*T$14+T$15*SIN(ACOS($R$9))))))</f>
        <v>:</v>
      </c>
    </row>
    <row r="44" spans="2:20">
      <c r="H44" s="64" t="s">
        <v>28</v>
      </c>
    </row>
  </sheetData>
  <sheetProtection sheet="1" objects="1" scenarios="1"/>
  <conditionalFormatting sqref="H23:H34 H36:H43">
    <cfRule type="cellIs" dxfId="51" priority="37" stopIfTrue="1" operator="equal">
      <formula>#REF!</formula>
    </cfRule>
    <cfRule type="cellIs" dxfId="50" priority="38" stopIfTrue="1" operator="equal">
      <formula>":"</formula>
    </cfRule>
  </conditionalFormatting>
  <conditionalFormatting sqref="J23:J34 J36:J43">
    <cfRule type="cellIs" dxfId="49" priority="39" stopIfTrue="1" operator="equal">
      <formula>#REF!</formula>
    </cfRule>
    <cfRule type="cellIs" dxfId="48" priority="40" stopIfTrue="1" operator="equal">
      <formula>":"</formula>
    </cfRule>
  </conditionalFormatting>
  <conditionalFormatting sqref="K23:K34 K36:K43">
    <cfRule type="cellIs" dxfId="47" priority="41" stopIfTrue="1" operator="equal">
      <formula>#REF!</formula>
    </cfRule>
    <cfRule type="cellIs" dxfId="46" priority="42" stopIfTrue="1" operator="equal">
      <formula>":"</formula>
    </cfRule>
  </conditionalFormatting>
  <conditionalFormatting sqref="L23:L34 L36:L43">
    <cfRule type="cellIs" dxfId="45" priority="43" stopIfTrue="1" operator="equal">
      <formula>#REF!</formula>
    </cfRule>
    <cfRule type="cellIs" dxfId="44" priority="44" stopIfTrue="1" operator="equal">
      <formula>":"</formula>
    </cfRule>
  </conditionalFormatting>
  <conditionalFormatting sqref="M23:M34 M36:M43">
    <cfRule type="cellIs" dxfId="43" priority="45" stopIfTrue="1" operator="equal">
      <formula>#REF!</formula>
    </cfRule>
    <cfRule type="cellIs" dxfId="42" priority="46" stopIfTrue="1" operator="equal">
      <formula>":"</formula>
    </cfRule>
  </conditionalFormatting>
  <conditionalFormatting sqref="N23:N34 N36:N43">
    <cfRule type="cellIs" dxfId="41" priority="47" stopIfTrue="1" operator="equal">
      <formula>#REF!</formula>
    </cfRule>
    <cfRule type="cellIs" dxfId="40" priority="48" stopIfTrue="1" operator="equal">
      <formula>":"</formula>
    </cfRule>
  </conditionalFormatting>
  <conditionalFormatting sqref="O23:O34 O36:O43">
    <cfRule type="cellIs" dxfId="39" priority="49" stopIfTrue="1" operator="equal">
      <formula>#REF!</formula>
    </cfRule>
    <cfRule type="cellIs" dxfId="38" priority="50" stopIfTrue="1" operator="equal">
      <formula>":"</formula>
    </cfRule>
  </conditionalFormatting>
  <conditionalFormatting sqref="P23:P34 P36:P43">
    <cfRule type="cellIs" dxfId="37" priority="51" stopIfTrue="1" operator="equal">
      <formula>#REF!</formula>
    </cfRule>
    <cfRule type="cellIs" dxfId="36" priority="52" stopIfTrue="1" operator="equal">
      <formula>":"</formula>
    </cfRule>
  </conditionalFormatting>
  <conditionalFormatting sqref="Q23:Q34 Q36:Q43">
    <cfRule type="cellIs" dxfId="35" priority="53" stopIfTrue="1" operator="equal">
      <formula>#REF!</formula>
    </cfRule>
    <cfRule type="cellIs" dxfId="34" priority="54" stopIfTrue="1" operator="equal">
      <formula>":"</formula>
    </cfRule>
  </conditionalFormatting>
  <conditionalFormatting sqref="H35">
    <cfRule type="cellIs" dxfId="33" priority="17" stopIfTrue="1" operator="equal">
      <formula>#REF!</formula>
    </cfRule>
    <cfRule type="cellIs" dxfId="32" priority="18" stopIfTrue="1" operator="equal">
      <formula>":"</formula>
    </cfRule>
  </conditionalFormatting>
  <conditionalFormatting sqref="J35">
    <cfRule type="cellIs" dxfId="31" priority="19" stopIfTrue="1" operator="equal">
      <formula>#REF!</formula>
    </cfRule>
    <cfRule type="cellIs" dxfId="30" priority="20" stopIfTrue="1" operator="equal">
      <formula>":"</formula>
    </cfRule>
  </conditionalFormatting>
  <conditionalFormatting sqref="K35">
    <cfRule type="cellIs" dxfId="29" priority="21" stopIfTrue="1" operator="equal">
      <formula>#REF!</formula>
    </cfRule>
    <cfRule type="cellIs" dxfId="28" priority="22" stopIfTrue="1" operator="equal">
      <formula>":"</formula>
    </cfRule>
  </conditionalFormatting>
  <conditionalFormatting sqref="L35">
    <cfRule type="cellIs" dxfId="27" priority="23" stopIfTrue="1" operator="equal">
      <formula>#REF!</formula>
    </cfRule>
    <cfRule type="cellIs" dxfId="26" priority="24" stopIfTrue="1" operator="equal">
      <formula>":"</formula>
    </cfRule>
  </conditionalFormatting>
  <conditionalFormatting sqref="M35">
    <cfRule type="cellIs" dxfId="25" priority="25" stopIfTrue="1" operator="equal">
      <formula>#REF!</formula>
    </cfRule>
    <cfRule type="cellIs" dxfId="24" priority="26" stopIfTrue="1" operator="equal">
      <formula>":"</formula>
    </cfRule>
  </conditionalFormatting>
  <conditionalFormatting sqref="N35">
    <cfRule type="cellIs" dxfId="23" priority="27" stopIfTrue="1" operator="equal">
      <formula>#REF!</formula>
    </cfRule>
    <cfRule type="cellIs" dxfId="22" priority="28" stopIfTrue="1" operator="equal">
      <formula>":"</formula>
    </cfRule>
  </conditionalFormatting>
  <conditionalFormatting sqref="O35">
    <cfRule type="cellIs" dxfId="21" priority="29" stopIfTrue="1" operator="equal">
      <formula>#REF!</formula>
    </cfRule>
    <cfRule type="cellIs" dxfId="20" priority="30" stopIfTrue="1" operator="equal">
      <formula>":"</formula>
    </cfRule>
  </conditionalFormatting>
  <conditionalFormatting sqref="P35">
    <cfRule type="cellIs" dxfId="19" priority="31" stopIfTrue="1" operator="equal">
      <formula>#REF!</formula>
    </cfRule>
    <cfRule type="cellIs" dxfId="18" priority="32" stopIfTrue="1" operator="equal">
      <formula>":"</formula>
    </cfRule>
  </conditionalFormatting>
  <conditionalFormatting sqref="Q35">
    <cfRule type="cellIs" dxfId="17" priority="33" stopIfTrue="1" operator="equal">
      <formula>#REF!</formula>
    </cfRule>
    <cfRule type="cellIs" dxfId="16" priority="34" stopIfTrue="1" operator="equal">
      <formula>":"</formula>
    </cfRule>
  </conditionalFormatting>
  <conditionalFormatting sqref="I23:I34 I36:I43">
    <cfRule type="cellIs" dxfId="15" priority="15" stopIfTrue="1" operator="equal">
      <formula>#REF!</formula>
    </cfRule>
    <cfRule type="cellIs" dxfId="14" priority="16" stopIfTrue="1" operator="equal">
      <formula>":"</formula>
    </cfRule>
  </conditionalFormatting>
  <conditionalFormatting sqref="I35">
    <cfRule type="cellIs" dxfId="13" priority="13" stopIfTrue="1" operator="equal">
      <formula>#REF!</formula>
    </cfRule>
    <cfRule type="cellIs" dxfId="12" priority="14" stopIfTrue="1" operator="equal">
      <formula>":"</formula>
    </cfRule>
  </conditionalFormatting>
  <conditionalFormatting sqref="T23:T34 T36:T43">
    <cfRule type="cellIs" dxfId="11" priority="11" stopIfTrue="1" operator="equal">
      <formula>#REF!</formula>
    </cfRule>
    <cfRule type="cellIs" dxfId="10" priority="12" stopIfTrue="1" operator="equal">
      <formula>":"</formula>
    </cfRule>
  </conditionalFormatting>
  <conditionalFormatting sqref="T35">
    <cfRule type="cellIs" dxfId="9" priority="9" stopIfTrue="1" operator="equal">
      <formula>#REF!</formula>
    </cfRule>
    <cfRule type="cellIs" dxfId="8" priority="10" stopIfTrue="1" operator="equal">
      <formula>":"</formula>
    </cfRule>
  </conditionalFormatting>
  <conditionalFormatting sqref="R23:R34 R36:R43">
    <cfRule type="cellIs" dxfId="7" priority="7" stopIfTrue="1" operator="equal">
      <formula>#REF!</formula>
    </cfRule>
    <cfRule type="cellIs" dxfId="6" priority="8" stopIfTrue="1" operator="equal">
      <formula>":"</formula>
    </cfRule>
  </conditionalFormatting>
  <conditionalFormatting sqref="R35">
    <cfRule type="cellIs" dxfId="5" priority="5" stopIfTrue="1" operator="equal">
      <formula>#REF!</formula>
    </cfRule>
    <cfRule type="cellIs" dxfId="4" priority="6" stopIfTrue="1" operator="equal">
      <formula>":"</formula>
    </cfRule>
  </conditionalFormatting>
  <conditionalFormatting sqref="S23:S34 S36:S43">
    <cfRule type="cellIs" dxfId="3" priority="3" stopIfTrue="1" operator="equal">
      <formula>#REF!</formula>
    </cfRule>
    <cfRule type="cellIs" dxfId="2" priority="4" stopIfTrue="1" operator="equal">
      <formula>":"</formula>
    </cfRule>
  </conditionalFormatting>
  <conditionalFormatting sqref="S35">
    <cfRule type="cellIs" dxfId="1" priority="1" stopIfTrue="1" operator="equal">
      <formula>#REF!</formula>
    </cfRule>
    <cfRule type="cellIs" dxfId="0" priority="2" stopIfTrue="1" operator="equal">
      <formula>":"</formula>
    </cfRule>
  </conditionalFormatting>
  <dataValidations count="3">
    <dataValidation type="list" allowBlank="1" showInputMessage="1" showErrorMessage="1" sqref="H5">
      <formula1>"Copper, Aluminium"</formula1>
    </dataValidation>
    <dataValidation type="list" allowBlank="1" showInputMessage="1" showErrorMessage="1" sqref="H3">
      <formula1>"6.6,11,22,33"</formula1>
    </dataValidation>
    <dataValidation type="list" allowBlank="1" showInputMessage="1" showErrorMessage="1" sqref="H6">
      <formula1>"Duct, Direct Buried"</formula1>
    </dataValidation>
  </dataValidations>
  <printOptions horizontalCentered="1" verticalCentered="1"/>
  <pageMargins left="0.55118110236220474" right="0.47244094488188981" top="0.43307086614173229" bottom="0.35433070866141736" header="0" footer="0"/>
  <pageSetup paperSize="9" scale="84" orientation="landscape" r:id="rId1"/>
  <headerFooter alignWithMargins="0">
    <oddHeader xml:space="preserve">&amp;R
</oddHeader>
    <oddFooter>&amp;C&amp;F&amp;R Page 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Deratings!$B$17:$B$23</xm:f>
          </x14:formula1>
          <xm:sqref>H9</xm:sqref>
        </x14:dataValidation>
        <x14:dataValidation type="list" allowBlank="1" showInputMessage="1" showErrorMessage="1">
          <x14:formula1>
            <xm:f>Deratings!$B$5:$B$11</xm:f>
          </x14:formula1>
          <xm:sqref>H8</xm:sqref>
        </x14:dataValidation>
        <x14:dataValidation type="list" allowBlank="1" showInputMessage="1" showErrorMessage="1">
          <x14:formula1>
            <xm:f>Deratings!$B$28:$B$35</xm:f>
          </x14:formula1>
          <xm:sqref>H11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pane xSplit="1" ySplit="2" topLeftCell="F3" activePane="bottomRight" state="frozen"/>
      <selection activeCell="A63" sqref="A63:A65"/>
      <selection pane="topRight" activeCell="A63" sqref="A63:A65"/>
      <selection pane="bottomLeft" activeCell="A63" sqref="A63:A65"/>
      <selection pane="bottomRight" activeCell="A63" sqref="A63:A65"/>
    </sheetView>
  </sheetViews>
  <sheetFormatPr defaultRowHeight="12.75"/>
  <cols>
    <col min="1" max="9" width="16" customWidth="1"/>
  </cols>
  <sheetData>
    <row r="1" spans="1:9">
      <c r="A1" s="65"/>
      <c r="B1" s="66" t="s">
        <v>5</v>
      </c>
      <c r="C1" s="66"/>
      <c r="D1" s="66" t="s">
        <v>29</v>
      </c>
      <c r="E1" s="66"/>
      <c r="F1" s="66" t="s">
        <v>5</v>
      </c>
      <c r="G1" s="66"/>
      <c r="H1" s="66" t="s">
        <v>29</v>
      </c>
      <c r="I1" s="66"/>
    </row>
    <row r="2" spans="1:9" ht="97.5" customHeight="1">
      <c r="A2" s="67" t="s">
        <v>30</v>
      </c>
      <c r="B2" s="68" t="s">
        <v>31</v>
      </c>
      <c r="C2" s="69" t="s">
        <v>32</v>
      </c>
      <c r="D2" s="68" t="s">
        <v>31</v>
      </c>
      <c r="E2" s="69" t="s">
        <v>32</v>
      </c>
      <c r="F2" s="75" t="s">
        <v>36</v>
      </c>
      <c r="G2" s="75" t="s">
        <v>37</v>
      </c>
      <c r="H2" s="75" t="s">
        <v>36</v>
      </c>
      <c r="I2" s="75" t="s">
        <v>37</v>
      </c>
    </row>
    <row r="3" spans="1:9" s="77" customFormat="1">
      <c r="A3" s="76">
        <v>1</v>
      </c>
      <c r="B3" s="76">
        <v>2</v>
      </c>
      <c r="C3" s="76">
        <v>3</v>
      </c>
      <c r="D3" s="76">
        <v>4</v>
      </c>
      <c r="E3" s="76">
        <v>5</v>
      </c>
      <c r="F3" s="76">
        <v>6</v>
      </c>
      <c r="G3" s="76">
        <v>7</v>
      </c>
      <c r="H3" s="76">
        <v>8</v>
      </c>
      <c r="I3" s="76">
        <v>9</v>
      </c>
    </row>
    <row r="4" spans="1:9">
      <c r="A4" s="66" t="s">
        <v>38</v>
      </c>
      <c r="B4" s="70"/>
      <c r="C4" s="70"/>
      <c r="D4" s="70"/>
      <c r="E4" s="70"/>
      <c r="F4" s="70"/>
      <c r="G4" s="70"/>
      <c r="H4" s="70"/>
      <c r="I4" s="70"/>
    </row>
    <row r="5" spans="1:9">
      <c r="A5" s="71">
        <v>16</v>
      </c>
      <c r="B5" s="71">
        <v>113</v>
      </c>
      <c r="C5" s="71">
        <v>86</v>
      </c>
      <c r="D5" s="71"/>
      <c r="E5" s="71"/>
      <c r="F5" s="71">
        <v>1.47</v>
      </c>
      <c r="G5" s="71">
        <v>0.13400000000000001</v>
      </c>
      <c r="H5" s="71"/>
      <c r="I5" s="71"/>
    </row>
    <row r="6" spans="1:9">
      <c r="A6" s="71">
        <v>25</v>
      </c>
      <c r="B6" s="71">
        <v>145</v>
      </c>
      <c r="C6" s="71">
        <v>111</v>
      </c>
      <c r="D6" s="71"/>
      <c r="E6" s="71"/>
      <c r="F6" s="71">
        <v>0.92700000000000005</v>
      </c>
      <c r="G6" s="71">
        <v>0.127</v>
      </c>
      <c r="H6" s="71"/>
      <c r="I6" s="71"/>
    </row>
    <row r="7" spans="1:9">
      <c r="A7" s="71">
        <v>35</v>
      </c>
      <c r="B7" s="71">
        <v>173</v>
      </c>
      <c r="C7" s="71">
        <v>134</v>
      </c>
      <c r="D7" s="71">
        <v>134</v>
      </c>
      <c r="E7" s="71">
        <v>104</v>
      </c>
      <c r="F7" s="71">
        <v>0.66800000000000004</v>
      </c>
      <c r="G7" s="71">
        <v>0.12</v>
      </c>
      <c r="H7" s="71">
        <v>1.1100000000000001</v>
      </c>
      <c r="I7" s="71">
        <v>0.12</v>
      </c>
    </row>
    <row r="8" spans="1:9">
      <c r="A8" s="71">
        <v>50</v>
      </c>
      <c r="B8" s="71">
        <v>204</v>
      </c>
      <c r="C8" s="71">
        <v>159</v>
      </c>
      <c r="D8" s="71">
        <v>158</v>
      </c>
      <c r="E8" s="71">
        <v>123</v>
      </c>
      <c r="F8" s="71">
        <v>0.49399999999999999</v>
      </c>
      <c r="G8" s="71">
        <v>0.115</v>
      </c>
      <c r="H8" s="71">
        <v>0.82199999999999995</v>
      </c>
      <c r="I8" s="71">
        <v>0.115</v>
      </c>
    </row>
    <row r="9" spans="1:9">
      <c r="A9" s="71">
        <v>70</v>
      </c>
      <c r="B9" s="71">
        <v>249</v>
      </c>
      <c r="C9" s="71">
        <v>195</v>
      </c>
      <c r="D9" s="71">
        <v>193</v>
      </c>
      <c r="E9" s="71">
        <v>151</v>
      </c>
      <c r="F9" s="71">
        <v>0.34200000000000003</v>
      </c>
      <c r="G9" s="71">
        <v>0.109</v>
      </c>
      <c r="H9" s="71">
        <v>0.56899999999999995</v>
      </c>
      <c r="I9" s="71">
        <v>0.106</v>
      </c>
    </row>
    <row r="10" spans="1:9">
      <c r="A10" s="71">
        <v>95</v>
      </c>
      <c r="B10" s="71">
        <v>298</v>
      </c>
      <c r="C10" s="71">
        <v>237</v>
      </c>
      <c r="D10" s="71">
        <v>231</v>
      </c>
      <c r="E10" s="71">
        <v>183</v>
      </c>
      <c r="F10" s="71">
        <v>0.247</v>
      </c>
      <c r="G10" s="71">
        <v>0.10100000000000001</v>
      </c>
      <c r="H10" s="71">
        <v>0.41</v>
      </c>
      <c r="I10" s="71">
        <v>0.10100000000000001</v>
      </c>
    </row>
    <row r="11" spans="1:9">
      <c r="A11" s="71">
        <v>120</v>
      </c>
      <c r="B11" s="71">
        <v>339</v>
      </c>
      <c r="C11" s="71">
        <v>270</v>
      </c>
      <c r="D11" s="71">
        <v>263</v>
      </c>
      <c r="E11" s="71">
        <v>209</v>
      </c>
      <c r="F11" s="71">
        <v>0.19600000000000001</v>
      </c>
      <c r="G11" s="71">
        <v>9.69E-2</v>
      </c>
      <c r="H11" s="71">
        <v>0.32500000000000001</v>
      </c>
      <c r="I11" s="71">
        <v>9.7600000000000006E-2</v>
      </c>
    </row>
    <row r="12" spans="1:9">
      <c r="A12" s="71">
        <v>150</v>
      </c>
      <c r="B12" s="71">
        <v>379</v>
      </c>
      <c r="C12" s="71">
        <v>307</v>
      </c>
      <c r="D12" s="71">
        <v>294</v>
      </c>
      <c r="E12" s="71">
        <v>238</v>
      </c>
      <c r="F12" s="71">
        <v>0.16</v>
      </c>
      <c r="G12" s="71">
        <v>9.4200000000000006E-2</v>
      </c>
      <c r="H12" s="71">
        <v>0.26500000000000001</v>
      </c>
      <c r="I12" s="71">
        <v>9.4799999999999995E-2</v>
      </c>
    </row>
    <row r="13" spans="1:9">
      <c r="A13" s="71">
        <v>185</v>
      </c>
      <c r="B13" s="71">
        <v>429</v>
      </c>
      <c r="C13" s="71">
        <v>348</v>
      </c>
      <c r="D13" s="71">
        <v>333</v>
      </c>
      <c r="E13" s="71">
        <v>270</v>
      </c>
      <c r="F13" s="71">
        <v>0.128</v>
      </c>
      <c r="G13" s="71">
        <v>9.1700000000000004E-2</v>
      </c>
      <c r="H13" s="71">
        <v>0.21099999999999999</v>
      </c>
      <c r="I13" s="71">
        <v>9.2299999999999993E-2</v>
      </c>
    </row>
    <row r="14" spans="1:9">
      <c r="A14" s="71">
        <v>240</v>
      </c>
      <c r="B14" s="71">
        <v>496</v>
      </c>
      <c r="C14" s="71">
        <v>404</v>
      </c>
      <c r="D14" s="71">
        <v>387</v>
      </c>
      <c r="E14" s="71">
        <v>315</v>
      </c>
      <c r="F14" s="71">
        <v>9.8599999999999993E-2</v>
      </c>
      <c r="G14" s="71">
        <v>8.8999999999999996E-2</v>
      </c>
      <c r="H14" s="71">
        <v>0.16200000000000001</v>
      </c>
      <c r="I14" s="71">
        <v>8.9599999999999999E-2</v>
      </c>
    </row>
    <row r="15" spans="1:9">
      <c r="A15" s="71">
        <v>300</v>
      </c>
      <c r="B15" s="71">
        <v>559</v>
      </c>
      <c r="C15" s="71">
        <v>468</v>
      </c>
      <c r="D15" s="71">
        <v>436</v>
      </c>
      <c r="E15" s="71">
        <v>365</v>
      </c>
      <c r="F15" s="71">
        <v>7.9799999999999996E-2</v>
      </c>
      <c r="G15" s="71">
        <v>8.7900000000000006E-2</v>
      </c>
      <c r="H15" s="71">
        <v>0.13</v>
      </c>
      <c r="I15" s="71">
        <v>8.8499999999999995E-2</v>
      </c>
    </row>
    <row r="16" spans="1:9">
      <c r="A16" s="71">
        <v>400</v>
      </c>
      <c r="B16" s="71">
        <v>634</v>
      </c>
      <c r="C16" s="71">
        <v>532</v>
      </c>
      <c r="D16" s="71">
        <v>500</v>
      </c>
      <c r="E16" s="71">
        <v>420</v>
      </c>
      <c r="F16" s="71">
        <v>6.4000000000000001E-2</v>
      </c>
      <c r="G16" s="71">
        <v>8.5199999999999998E-2</v>
      </c>
      <c r="H16" s="71">
        <v>0.10199999999999999</v>
      </c>
      <c r="I16" s="71">
        <v>8.5699999999999998E-2</v>
      </c>
    </row>
    <row r="17" spans="1:9">
      <c r="A17" s="71">
        <v>500</v>
      </c>
      <c r="B17" s="71"/>
      <c r="C17" s="71"/>
      <c r="D17" s="71"/>
      <c r="E17" s="71"/>
      <c r="F17" s="71"/>
      <c r="G17" s="71"/>
      <c r="H17" s="71"/>
      <c r="I17" s="71"/>
    </row>
    <row r="18" spans="1:9">
      <c r="A18" s="72"/>
      <c r="B18" s="73"/>
      <c r="C18" s="73"/>
      <c r="D18" s="73"/>
      <c r="E18" s="74"/>
      <c r="F18" s="73"/>
      <c r="G18" s="73"/>
      <c r="H18" s="73"/>
      <c r="I18" s="74"/>
    </row>
    <row r="19" spans="1:9">
      <c r="A19" s="66" t="s">
        <v>33</v>
      </c>
      <c r="B19" s="70"/>
      <c r="C19" s="70"/>
      <c r="D19" s="70"/>
      <c r="E19" s="70"/>
      <c r="F19" s="70"/>
      <c r="G19" s="70"/>
      <c r="H19" s="70"/>
      <c r="I19" s="70"/>
    </row>
    <row r="20" spans="1:9">
      <c r="A20" s="71">
        <v>16</v>
      </c>
      <c r="B20" s="71">
        <v>113</v>
      </c>
      <c r="C20" s="71">
        <v>89</v>
      </c>
      <c r="D20" s="71"/>
      <c r="E20" s="71"/>
      <c r="F20" s="71">
        <v>1.47</v>
      </c>
      <c r="G20" s="71">
        <v>0.14199999999999999</v>
      </c>
      <c r="H20" s="71"/>
      <c r="I20" s="71"/>
    </row>
    <row r="21" spans="1:9">
      <c r="A21" s="71">
        <v>25</v>
      </c>
      <c r="B21" s="71">
        <v>145</v>
      </c>
      <c r="C21" s="71">
        <v>114</v>
      </c>
      <c r="D21" s="71"/>
      <c r="E21" s="71"/>
      <c r="F21" s="71">
        <v>0.92700000000000005</v>
      </c>
      <c r="G21" s="71">
        <v>0.13400000000000001</v>
      </c>
      <c r="H21" s="71"/>
      <c r="I21" s="71"/>
    </row>
    <row r="22" spans="1:9">
      <c r="A22" s="71">
        <v>35</v>
      </c>
      <c r="B22" s="71">
        <v>173</v>
      </c>
      <c r="C22" s="71">
        <v>136</v>
      </c>
      <c r="D22" s="71">
        <v>134</v>
      </c>
      <c r="E22" s="71">
        <v>106</v>
      </c>
      <c r="F22" s="71">
        <v>0.66800000000000004</v>
      </c>
      <c r="G22" s="71">
        <v>0.127</v>
      </c>
      <c r="H22" s="71">
        <v>1.1100000000000001</v>
      </c>
      <c r="I22" s="71">
        <v>0.127</v>
      </c>
    </row>
    <row r="23" spans="1:9">
      <c r="A23" s="71">
        <v>50</v>
      </c>
      <c r="B23" s="71">
        <v>204</v>
      </c>
      <c r="C23" s="71">
        <v>162</v>
      </c>
      <c r="D23" s="71">
        <v>158</v>
      </c>
      <c r="E23" s="71">
        <v>126</v>
      </c>
      <c r="F23" s="71">
        <v>0.49399999999999999</v>
      </c>
      <c r="G23" s="71">
        <v>0.121</v>
      </c>
      <c r="H23" s="71">
        <v>0.82099999999999995</v>
      </c>
      <c r="I23" s="71">
        <v>0.121</v>
      </c>
    </row>
    <row r="24" spans="1:9">
      <c r="A24" s="71">
        <v>70</v>
      </c>
      <c r="B24" s="71">
        <v>249</v>
      </c>
      <c r="C24" s="71">
        <v>199</v>
      </c>
      <c r="D24" s="71">
        <v>193</v>
      </c>
      <c r="E24" s="71">
        <v>154</v>
      </c>
      <c r="F24" s="71">
        <v>0.34200000000000003</v>
      </c>
      <c r="G24" s="71">
        <v>0.115</v>
      </c>
      <c r="H24" s="71">
        <v>0.56899999999999995</v>
      </c>
      <c r="I24" s="71">
        <v>0.112</v>
      </c>
    </row>
    <row r="25" spans="1:9">
      <c r="A25" s="71">
        <v>95</v>
      </c>
      <c r="B25" s="71">
        <v>299</v>
      </c>
      <c r="C25" s="71">
        <v>242</v>
      </c>
      <c r="D25" s="71">
        <v>231</v>
      </c>
      <c r="E25" s="71">
        <v>188</v>
      </c>
      <c r="F25" s="71">
        <v>0.247</v>
      </c>
      <c r="G25" s="71">
        <v>0.106</v>
      </c>
      <c r="H25" s="71">
        <v>0.41</v>
      </c>
      <c r="I25" s="71">
        <v>0.106</v>
      </c>
    </row>
    <row r="26" spans="1:9">
      <c r="A26" s="71">
        <v>120</v>
      </c>
      <c r="B26" s="71">
        <v>340</v>
      </c>
      <c r="C26" s="71">
        <v>276</v>
      </c>
      <c r="D26" s="71">
        <v>263</v>
      </c>
      <c r="E26" s="71">
        <v>214</v>
      </c>
      <c r="F26" s="71">
        <v>0.19600000000000001</v>
      </c>
      <c r="G26" s="71">
        <v>0.10199999999999999</v>
      </c>
      <c r="H26" s="71">
        <v>0.32500000000000001</v>
      </c>
      <c r="I26" s="71">
        <v>0.10299999999999999</v>
      </c>
    </row>
    <row r="27" spans="1:9">
      <c r="A27" s="71">
        <v>150</v>
      </c>
      <c r="B27" s="71">
        <v>380</v>
      </c>
      <c r="C27" s="71">
        <v>310</v>
      </c>
      <c r="D27" s="71">
        <v>295</v>
      </c>
      <c r="E27" s="71">
        <v>240</v>
      </c>
      <c r="F27" s="71">
        <v>0.16</v>
      </c>
      <c r="G27" s="71">
        <v>9.9000000000000005E-2</v>
      </c>
      <c r="H27" s="71">
        <v>0.26500000000000001</v>
      </c>
      <c r="I27" s="71">
        <v>9.9599999999999994E-2</v>
      </c>
    </row>
    <row r="28" spans="1:9">
      <c r="A28" s="71">
        <v>185</v>
      </c>
      <c r="B28" s="71">
        <v>429</v>
      </c>
      <c r="C28" s="71">
        <v>350</v>
      </c>
      <c r="D28" s="71">
        <v>333</v>
      </c>
      <c r="E28" s="71">
        <v>272</v>
      </c>
      <c r="F28" s="71">
        <v>0.128</v>
      </c>
      <c r="G28" s="71">
        <v>9.6100000000000005E-2</v>
      </c>
      <c r="H28" s="71">
        <v>0.21099999999999999</v>
      </c>
      <c r="I28" s="71">
        <v>9.6799999999999997E-2</v>
      </c>
    </row>
    <row r="29" spans="1:9">
      <c r="A29" s="71">
        <v>240</v>
      </c>
      <c r="B29" s="71">
        <v>497</v>
      </c>
      <c r="C29" s="71">
        <v>416</v>
      </c>
      <c r="D29" s="71">
        <v>387</v>
      </c>
      <c r="E29" s="71">
        <v>316</v>
      </c>
      <c r="F29" s="71">
        <v>9.8500000000000004E-2</v>
      </c>
      <c r="G29" s="71">
        <v>9.2600000000000002E-2</v>
      </c>
      <c r="H29" s="71">
        <v>0.161</v>
      </c>
      <c r="I29" s="71">
        <v>9.3299999999999994E-2</v>
      </c>
    </row>
    <row r="30" spans="1:9">
      <c r="A30" s="71">
        <v>300</v>
      </c>
      <c r="B30" s="71">
        <v>560</v>
      </c>
      <c r="C30" s="71">
        <v>470</v>
      </c>
      <c r="D30" s="71">
        <v>437</v>
      </c>
      <c r="E30" s="71">
        <v>366</v>
      </c>
      <c r="F30" s="71">
        <v>7.9600000000000004E-2</v>
      </c>
      <c r="G30" s="71">
        <v>9.0399999999999994E-2</v>
      </c>
      <c r="H30" s="71">
        <v>0.13</v>
      </c>
      <c r="I30" s="71">
        <v>9.0999999999999998E-2</v>
      </c>
    </row>
    <row r="31" spans="1:9">
      <c r="A31" s="71">
        <v>400</v>
      </c>
      <c r="B31" s="71">
        <v>635</v>
      </c>
      <c r="C31" s="71">
        <v>534</v>
      </c>
      <c r="D31" s="71">
        <v>500</v>
      </c>
      <c r="E31" s="71">
        <v>420</v>
      </c>
      <c r="F31" s="71">
        <v>6.3799999999999996E-2</v>
      </c>
      <c r="G31" s="71">
        <v>8.6999999999999994E-2</v>
      </c>
      <c r="H31" s="71">
        <v>0.10199999999999999</v>
      </c>
      <c r="I31" s="71">
        <v>8.7599999999999997E-2</v>
      </c>
    </row>
    <row r="32" spans="1:9">
      <c r="A32" s="71">
        <v>500</v>
      </c>
      <c r="B32" s="71">
        <v>710</v>
      </c>
      <c r="C32" s="71">
        <v>597</v>
      </c>
      <c r="D32" s="71">
        <v>567</v>
      </c>
      <c r="E32" s="71">
        <v>477</v>
      </c>
      <c r="F32" s="71">
        <v>5.2499999999999998E-2</v>
      </c>
      <c r="G32" s="71">
        <v>8.4699999999999998E-2</v>
      </c>
      <c r="H32" s="71">
        <v>8.2299999999999998E-2</v>
      </c>
      <c r="I32" s="71">
        <v>8.4699999999999998E-2</v>
      </c>
    </row>
    <row r="33" spans="1:9">
      <c r="A33" s="72"/>
      <c r="B33" s="73"/>
      <c r="C33" s="73"/>
      <c r="D33" s="73"/>
      <c r="E33" s="74"/>
      <c r="F33" s="73"/>
      <c r="G33" s="73"/>
      <c r="H33" s="73"/>
      <c r="I33" s="74"/>
    </row>
    <row r="34" spans="1:9">
      <c r="A34" s="66" t="s">
        <v>34</v>
      </c>
      <c r="B34" s="70"/>
      <c r="C34" s="70"/>
      <c r="D34" s="70"/>
      <c r="E34" s="70"/>
      <c r="F34" s="70"/>
      <c r="G34" s="70"/>
      <c r="H34" s="70"/>
      <c r="I34" s="70"/>
    </row>
    <row r="35" spans="1:9">
      <c r="A35" s="71">
        <v>16</v>
      </c>
      <c r="B35" s="71"/>
      <c r="C35" s="71"/>
      <c r="D35" s="71"/>
      <c r="E35" s="71"/>
      <c r="F35" s="71"/>
      <c r="G35" s="71"/>
      <c r="H35" s="71"/>
      <c r="I35" s="71"/>
    </row>
    <row r="36" spans="1:9">
      <c r="A36" s="71">
        <v>25</v>
      </c>
      <c r="B36" s="71"/>
      <c r="C36" s="71"/>
      <c r="D36" s="71"/>
      <c r="E36" s="71"/>
      <c r="F36" s="71"/>
      <c r="G36" s="71"/>
      <c r="H36" s="71"/>
      <c r="I36" s="71"/>
    </row>
    <row r="37" spans="1:9">
      <c r="A37" s="71">
        <v>35</v>
      </c>
      <c r="B37" s="71">
        <v>173</v>
      </c>
      <c r="C37" s="71">
        <v>140</v>
      </c>
      <c r="D37" s="71">
        <v>134</v>
      </c>
      <c r="E37" s="71">
        <v>109</v>
      </c>
      <c r="F37" s="71">
        <v>0.66800000000000004</v>
      </c>
      <c r="G37" s="71">
        <v>0.14099999999999999</v>
      </c>
      <c r="H37" s="71">
        <v>1.1100000000000001</v>
      </c>
      <c r="I37" s="71">
        <v>0.14000000000000001</v>
      </c>
    </row>
    <row r="38" spans="1:9">
      <c r="A38" s="71">
        <v>50</v>
      </c>
      <c r="B38" s="71">
        <v>204</v>
      </c>
      <c r="C38" s="71">
        <v>168</v>
      </c>
      <c r="D38" s="71">
        <v>158</v>
      </c>
      <c r="E38" s="71">
        <v>130</v>
      </c>
      <c r="F38" s="71">
        <v>0.49399999999999999</v>
      </c>
      <c r="G38" s="71">
        <v>0.13400000000000001</v>
      </c>
      <c r="H38" s="71">
        <v>0.82099999999999995</v>
      </c>
      <c r="I38" s="71">
        <v>0.13400000000000001</v>
      </c>
    </row>
    <row r="39" spans="1:9">
      <c r="A39" s="71">
        <v>70</v>
      </c>
      <c r="B39" s="71">
        <v>250</v>
      </c>
      <c r="C39" s="71">
        <v>205</v>
      </c>
      <c r="D39" s="71">
        <v>194</v>
      </c>
      <c r="E39" s="71">
        <v>159</v>
      </c>
      <c r="F39" s="71">
        <v>0.34200000000000003</v>
      </c>
      <c r="G39" s="71">
        <v>0.127</v>
      </c>
      <c r="H39" s="71">
        <v>0.56799999999999995</v>
      </c>
      <c r="I39" s="71">
        <v>0.124</v>
      </c>
    </row>
    <row r="40" spans="1:9">
      <c r="A40" s="71">
        <v>95</v>
      </c>
      <c r="B40" s="71">
        <v>299</v>
      </c>
      <c r="C40" s="71">
        <v>246</v>
      </c>
      <c r="D40" s="71">
        <v>232</v>
      </c>
      <c r="E40" s="71">
        <v>191</v>
      </c>
      <c r="F40" s="71">
        <v>0.247</v>
      </c>
      <c r="G40" s="71">
        <v>0.11700000000000001</v>
      </c>
      <c r="H40" s="71">
        <v>0.41</v>
      </c>
      <c r="I40" s="71">
        <v>0.11700000000000001</v>
      </c>
    </row>
    <row r="41" spans="1:9">
      <c r="A41" s="71">
        <v>120</v>
      </c>
      <c r="B41" s="71">
        <v>340</v>
      </c>
      <c r="C41" s="71">
        <v>280</v>
      </c>
      <c r="D41" s="71">
        <v>264</v>
      </c>
      <c r="E41" s="71">
        <v>217</v>
      </c>
      <c r="F41" s="71">
        <v>0.19600000000000001</v>
      </c>
      <c r="G41" s="71">
        <v>0.112</v>
      </c>
      <c r="H41" s="71">
        <v>0.32500000000000001</v>
      </c>
      <c r="I41" s="71">
        <v>0.113</v>
      </c>
    </row>
    <row r="42" spans="1:9">
      <c r="A42" s="71">
        <v>150</v>
      </c>
      <c r="B42" s="71">
        <v>381</v>
      </c>
      <c r="C42" s="71">
        <v>321</v>
      </c>
      <c r="D42" s="71">
        <v>295</v>
      </c>
      <c r="E42" s="71">
        <v>249</v>
      </c>
      <c r="F42" s="71">
        <v>0.16</v>
      </c>
      <c r="G42" s="71">
        <v>0.109</v>
      </c>
      <c r="H42" s="71">
        <v>0.26500000000000001</v>
      </c>
      <c r="I42" s="71">
        <v>0.11</v>
      </c>
    </row>
    <row r="43" spans="1:9">
      <c r="A43" s="71">
        <v>185</v>
      </c>
      <c r="B43" s="71">
        <v>430</v>
      </c>
      <c r="C43" s="71">
        <v>363</v>
      </c>
      <c r="D43" s="71">
        <v>334</v>
      </c>
      <c r="E43" s="71">
        <v>281</v>
      </c>
      <c r="F43" s="71">
        <v>0.128</v>
      </c>
      <c r="G43" s="71">
        <v>0.105</v>
      </c>
      <c r="H43" s="71">
        <v>0.21099999999999999</v>
      </c>
      <c r="I43" s="71">
        <v>0.106</v>
      </c>
    </row>
    <row r="44" spans="1:9">
      <c r="A44" s="71">
        <v>240</v>
      </c>
      <c r="B44" s="71">
        <v>498</v>
      </c>
      <c r="C44" s="71">
        <v>421</v>
      </c>
      <c r="D44" s="71">
        <v>388</v>
      </c>
      <c r="E44" s="71">
        <v>327</v>
      </c>
      <c r="F44" s="71">
        <v>9.8100000000000007E-2</v>
      </c>
      <c r="G44" s="71">
        <v>0.10100000000000001</v>
      </c>
      <c r="H44" s="71">
        <v>0.161</v>
      </c>
      <c r="I44" s="71">
        <v>0.10199999999999999</v>
      </c>
    </row>
    <row r="45" spans="1:9">
      <c r="A45" s="71">
        <v>300</v>
      </c>
      <c r="B45" s="71">
        <v>562</v>
      </c>
      <c r="C45" s="71">
        <v>474</v>
      </c>
      <c r="D45" s="71">
        <v>437</v>
      </c>
      <c r="E45" s="71">
        <v>369</v>
      </c>
      <c r="F45" s="71">
        <v>7.9200000000000007E-2</v>
      </c>
      <c r="G45" s="71">
        <v>9.8799999999999999E-2</v>
      </c>
      <c r="H45" s="71">
        <v>0.13</v>
      </c>
      <c r="I45" s="71">
        <v>9.9599999999999994E-2</v>
      </c>
    </row>
    <row r="46" spans="1:9">
      <c r="A46" s="71">
        <v>400</v>
      </c>
      <c r="B46" s="71">
        <v>638</v>
      </c>
      <c r="C46" s="71">
        <v>539</v>
      </c>
      <c r="D46" s="71">
        <v>501</v>
      </c>
      <c r="E46" s="71">
        <v>423</v>
      </c>
      <c r="F46" s="71">
        <v>6.3299999999999995E-2</v>
      </c>
      <c r="G46" s="71">
        <v>9.4399999999999998E-2</v>
      </c>
      <c r="H46" s="71">
        <v>0.10199999999999999</v>
      </c>
      <c r="I46" s="71">
        <v>9.5100000000000004E-2</v>
      </c>
    </row>
    <row r="47" spans="1:9">
      <c r="A47" s="71">
        <v>500</v>
      </c>
      <c r="B47" s="71">
        <v>714</v>
      </c>
      <c r="C47" s="71">
        <v>624</v>
      </c>
      <c r="D47" s="71">
        <v>568</v>
      </c>
      <c r="E47" s="71">
        <v>497</v>
      </c>
      <c r="F47" s="71">
        <v>5.1799999999999999E-2</v>
      </c>
      <c r="G47" s="71">
        <v>9.1499999999999998E-2</v>
      </c>
      <c r="H47" s="71">
        <v>8.1900000000000001E-2</v>
      </c>
      <c r="I47" s="71">
        <v>9.1499999999999998E-2</v>
      </c>
    </row>
    <row r="48" spans="1:9">
      <c r="A48" s="72"/>
      <c r="B48" s="73"/>
      <c r="C48" s="73"/>
      <c r="D48" s="73"/>
      <c r="E48" s="74"/>
      <c r="F48" s="73"/>
      <c r="G48" s="73"/>
      <c r="H48" s="73"/>
      <c r="I48" s="74"/>
    </row>
    <row r="49" spans="1:9">
      <c r="A49" s="66" t="s">
        <v>35</v>
      </c>
      <c r="B49" s="70"/>
      <c r="C49" s="70"/>
      <c r="D49" s="70"/>
      <c r="E49" s="70"/>
      <c r="F49" s="70"/>
      <c r="G49" s="70"/>
      <c r="H49" s="70"/>
      <c r="I49" s="70"/>
    </row>
    <row r="50" spans="1:9">
      <c r="A50" s="71">
        <v>16</v>
      </c>
      <c r="B50" s="71"/>
      <c r="C50" s="71"/>
      <c r="D50" s="71"/>
      <c r="E50" s="71"/>
      <c r="F50" s="71"/>
      <c r="G50" s="71"/>
      <c r="H50" s="71"/>
      <c r="I50" s="71"/>
    </row>
    <row r="51" spans="1:9">
      <c r="A51" s="71">
        <v>25</v>
      </c>
      <c r="B51" s="71"/>
      <c r="C51" s="71"/>
      <c r="D51" s="71"/>
      <c r="E51" s="71"/>
      <c r="F51" s="71"/>
      <c r="G51" s="71"/>
      <c r="H51" s="71"/>
      <c r="I51" s="71"/>
    </row>
    <row r="52" spans="1:9">
      <c r="A52" s="71">
        <v>35</v>
      </c>
      <c r="B52" s="71"/>
      <c r="C52" s="71"/>
      <c r="D52" s="71"/>
      <c r="E52" s="71"/>
      <c r="F52" s="71"/>
      <c r="G52" s="71"/>
      <c r="H52" s="71"/>
      <c r="I52" s="71"/>
    </row>
    <row r="53" spans="1:9">
      <c r="A53" s="71">
        <v>50</v>
      </c>
      <c r="B53" s="71">
        <v>205</v>
      </c>
      <c r="C53" s="71">
        <v>170</v>
      </c>
      <c r="D53" s="71">
        <v>159</v>
      </c>
      <c r="E53" s="71">
        <v>132</v>
      </c>
      <c r="F53" s="71">
        <v>0.49399999999999999</v>
      </c>
      <c r="G53" s="71">
        <v>0.14699999999999999</v>
      </c>
      <c r="H53" s="71">
        <v>0.82099999999999995</v>
      </c>
      <c r="I53" s="71">
        <v>0.14699999999999999</v>
      </c>
    </row>
    <row r="54" spans="1:9">
      <c r="A54" s="71">
        <v>70</v>
      </c>
      <c r="B54" s="71">
        <v>250</v>
      </c>
      <c r="C54" s="71">
        <v>213</v>
      </c>
      <c r="D54" s="71">
        <v>194</v>
      </c>
      <c r="E54" s="71">
        <v>165</v>
      </c>
      <c r="F54" s="71">
        <v>0.34200000000000003</v>
      </c>
      <c r="G54" s="71">
        <v>0.13900000000000001</v>
      </c>
      <c r="H54" s="71">
        <v>0.56799999999999995</v>
      </c>
      <c r="I54" s="71">
        <v>0.13600000000000001</v>
      </c>
    </row>
    <row r="55" spans="1:9">
      <c r="A55" s="71">
        <v>95</v>
      </c>
      <c r="B55" s="71">
        <v>299</v>
      </c>
      <c r="C55" s="71">
        <v>255</v>
      </c>
      <c r="D55" s="71">
        <v>232</v>
      </c>
      <c r="E55" s="71">
        <v>197</v>
      </c>
      <c r="F55" s="71">
        <v>0.247</v>
      </c>
      <c r="G55" s="71">
        <v>0.128</v>
      </c>
      <c r="H55" s="71">
        <v>0.41</v>
      </c>
      <c r="I55" s="71">
        <v>0.129</v>
      </c>
    </row>
    <row r="56" spans="1:9">
      <c r="A56" s="71">
        <v>120</v>
      </c>
      <c r="B56" s="71">
        <v>341</v>
      </c>
      <c r="C56" s="71">
        <v>290</v>
      </c>
      <c r="D56" s="71">
        <v>264</v>
      </c>
      <c r="E56" s="71">
        <v>224</v>
      </c>
      <c r="F56" s="71">
        <v>0.19600000000000001</v>
      </c>
      <c r="G56" s="71">
        <v>0.123</v>
      </c>
      <c r="H56" s="71">
        <v>0.32500000000000001</v>
      </c>
      <c r="I56" s="71">
        <v>0.124</v>
      </c>
    </row>
    <row r="57" spans="1:9">
      <c r="A57" s="71">
        <v>150</v>
      </c>
      <c r="B57" s="71">
        <v>381</v>
      </c>
      <c r="C57" s="71">
        <v>324</v>
      </c>
      <c r="D57" s="71">
        <v>295</v>
      </c>
      <c r="E57" s="71">
        <v>251</v>
      </c>
      <c r="F57" s="71">
        <v>0.159</v>
      </c>
      <c r="G57" s="71">
        <v>0.12</v>
      </c>
      <c r="H57" s="71">
        <v>0.26400000000000001</v>
      </c>
      <c r="I57" s="71">
        <v>0.12</v>
      </c>
    </row>
    <row r="58" spans="1:9">
      <c r="A58" s="71">
        <v>185</v>
      </c>
      <c r="B58" s="71">
        <v>431</v>
      </c>
      <c r="C58" s="71">
        <v>366</v>
      </c>
      <c r="D58" s="71">
        <v>334</v>
      </c>
      <c r="E58" s="71">
        <v>284</v>
      </c>
      <c r="F58" s="71">
        <v>0.128</v>
      </c>
      <c r="G58" s="71">
        <v>0.11600000000000001</v>
      </c>
      <c r="H58" s="71">
        <v>0.21099999999999999</v>
      </c>
      <c r="I58" s="71">
        <v>0.11700000000000001</v>
      </c>
    </row>
    <row r="59" spans="1:9">
      <c r="A59" s="71">
        <v>240</v>
      </c>
      <c r="B59" s="71">
        <v>499</v>
      </c>
      <c r="C59" s="71">
        <v>424</v>
      </c>
      <c r="D59" s="71">
        <v>388</v>
      </c>
      <c r="E59" s="71">
        <v>330</v>
      </c>
      <c r="F59" s="71">
        <v>9.7799999999999998E-2</v>
      </c>
      <c r="G59" s="71">
        <v>0.111</v>
      </c>
      <c r="H59" s="71">
        <v>0.161</v>
      </c>
      <c r="I59" s="71">
        <v>0.112</v>
      </c>
    </row>
    <row r="60" spans="1:9">
      <c r="A60" s="71">
        <v>300</v>
      </c>
      <c r="B60" s="71">
        <v>563</v>
      </c>
      <c r="C60" s="71">
        <v>478</v>
      </c>
      <c r="D60" s="71">
        <v>438</v>
      </c>
      <c r="E60" s="71">
        <v>372</v>
      </c>
      <c r="F60" s="71">
        <v>7.8799999999999995E-2</v>
      </c>
      <c r="G60" s="71">
        <v>0.107</v>
      </c>
      <c r="H60" s="71">
        <v>0.13</v>
      </c>
      <c r="I60" s="71">
        <v>0.108</v>
      </c>
    </row>
    <row r="61" spans="1:9">
      <c r="A61" s="71">
        <v>400</v>
      </c>
      <c r="B61" s="71">
        <v>640</v>
      </c>
      <c r="C61" s="71">
        <v>562</v>
      </c>
      <c r="D61" s="71">
        <v>502</v>
      </c>
      <c r="E61" s="71">
        <v>440</v>
      </c>
      <c r="F61" s="71">
        <v>6.2799999999999995E-2</v>
      </c>
      <c r="G61" s="71">
        <v>0.10199999999999999</v>
      </c>
      <c r="H61" s="71">
        <v>0.10199999999999999</v>
      </c>
      <c r="I61" s="71">
        <v>0.10299999999999999</v>
      </c>
    </row>
    <row r="62" spans="1:9">
      <c r="A62" s="71">
        <v>500</v>
      </c>
      <c r="B62" s="71">
        <v>718</v>
      </c>
      <c r="C62" s="71">
        <v>630</v>
      </c>
      <c r="D62" s="71">
        <v>570</v>
      </c>
      <c r="E62" s="71">
        <v>499</v>
      </c>
      <c r="F62" s="71">
        <v>5.1299999999999998E-2</v>
      </c>
      <c r="G62" s="71">
        <v>9.9000000000000005E-2</v>
      </c>
      <c r="H62" s="71">
        <v>8.1500000000000003E-2</v>
      </c>
      <c r="I62" s="71">
        <v>9.9000000000000005E-2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5"/>
  <sheetViews>
    <sheetView workbookViewId="0">
      <selection activeCell="A63" sqref="A63:A65"/>
    </sheetView>
  </sheetViews>
  <sheetFormatPr defaultRowHeight="12.75"/>
  <cols>
    <col min="2" max="2" width="16.140625" bestFit="1" customWidth="1"/>
    <col min="3" max="3" width="11.42578125" bestFit="1" customWidth="1"/>
  </cols>
  <sheetData>
    <row r="3" spans="2:3">
      <c r="B3" s="77" t="s">
        <v>40</v>
      </c>
    </row>
    <row r="4" spans="2:3">
      <c r="B4" s="78" t="s">
        <v>41</v>
      </c>
      <c r="C4" s="78" t="s">
        <v>42</v>
      </c>
    </row>
    <row r="5" spans="2:3">
      <c r="B5" s="79">
        <v>20</v>
      </c>
      <c r="C5" s="79">
        <v>1.18</v>
      </c>
    </row>
    <row r="6" spans="2:3">
      <c r="B6" s="79">
        <v>25</v>
      </c>
      <c r="C6" s="79">
        <v>1.1399999999999999</v>
      </c>
    </row>
    <row r="7" spans="2:3">
      <c r="B7" s="79">
        <v>35</v>
      </c>
      <c r="C7" s="79">
        <v>1.05</v>
      </c>
    </row>
    <row r="8" spans="2:3">
      <c r="B8" s="79">
        <v>40</v>
      </c>
      <c r="C8" s="79">
        <v>1</v>
      </c>
    </row>
    <row r="9" spans="2:3">
      <c r="B9" s="79">
        <v>45</v>
      </c>
      <c r="C9" s="79">
        <v>0.95</v>
      </c>
    </row>
    <row r="10" spans="2:3">
      <c r="B10" s="79">
        <v>50</v>
      </c>
      <c r="C10" s="79">
        <v>0.89</v>
      </c>
    </row>
    <row r="11" spans="2:3">
      <c r="B11" s="79">
        <v>55</v>
      </c>
      <c r="C11" s="79">
        <v>0.84</v>
      </c>
    </row>
    <row r="15" spans="2:3">
      <c r="B15" s="77" t="s">
        <v>43</v>
      </c>
    </row>
    <row r="16" spans="2:3">
      <c r="B16" s="79" t="s">
        <v>44</v>
      </c>
      <c r="C16" s="79" t="s">
        <v>42</v>
      </c>
    </row>
    <row r="17" spans="2:4">
      <c r="B17" s="79">
        <v>10</v>
      </c>
      <c r="C17" s="79">
        <v>1.1100000000000001</v>
      </c>
    </row>
    <row r="18" spans="2:4">
      <c r="B18" s="79">
        <v>15</v>
      </c>
      <c r="C18" s="79">
        <v>1.07</v>
      </c>
    </row>
    <row r="19" spans="2:4">
      <c r="B19" s="79">
        <v>20</v>
      </c>
      <c r="C19" s="79">
        <v>1.04</v>
      </c>
    </row>
    <row r="20" spans="2:4">
      <c r="B20" s="79">
        <v>25</v>
      </c>
      <c r="C20" s="79">
        <v>1</v>
      </c>
    </row>
    <row r="21" spans="2:4">
      <c r="B21" s="79">
        <v>30</v>
      </c>
      <c r="C21" s="79">
        <v>0.96</v>
      </c>
    </row>
    <row r="22" spans="2:4">
      <c r="B22" s="79">
        <v>35</v>
      </c>
      <c r="C22" s="79">
        <v>0.92</v>
      </c>
    </row>
    <row r="23" spans="2:4">
      <c r="B23" s="79">
        <v>40</v>
      </c>
      <c r="C23" s="79">
        <v>0.88</v>
      </c>
    </row>
    <row r="26" spans="2:4">
      <c r="B26" t="s">
        <v>45</v>
      </c>
    </row>
    <row r="27" spans="2:4">
      <c r="B27" s="78" t="s">
        <v>46</v>
      </c>
      <c r="C27" s="78" t="s">
        <v>31</v>
      </c>
      <c r="D27" s="78" t="s">
        <v>47</v>
      </c>
    </row>
    <row r="28" spans="2:4">
      <c r="B28" s="78">
        <v>0.8</v>
      </c>
      <c r="C28" s="78">
        <v>1</v>
      </c>
      <c r="D28" s="78">
        <v>1</v>
      </c>
    </row>
    <row r="29" spans="2:4">
      <c r="B29" s="78">
        <v>1</v>
      </c>
      <c r="C29" s="78">
        <v>0.97</v>
      </c>
      <c r="D29" s="78">
        <v>0.99</v>
      </c>
    </row>
    <row r="30" spans="2:4">
      <c r="B30" s="78">
        <v>1.25</v>
      </c>
      <c r="C30" s="78">
        <v>0.95</v>
      </c>
      <c r="D30" s="78">
        <v>0.97</v>
      </c>
    </row>
    <row r="31" spans="2:4">
      <c r="B31" s="78">
        <v>1.5</v>
      </c>
      <c r="C31" s="78">
        <v>0.93</v>
      </c>
      <c r="D31" s="78">
        <v>0.96</v>
      </c>
    </row>
    <row r="32" spans="2:4">
      <c r="B32" s="78">
        <v>1.75</v>
      </c>
      <c r="C32" s="78">
        <v>0.91</v>
      </c>
      <c r="D32" s="78">
        <v>0.96</v>
      </c>
    </row>
    <row r="33" spans="2:4">
      <c r="B33" s="78">
        <v>2</v>
      </c>
      <c r="C33" s="78">
        <v>0.89</v>
      </c>
      <c r="D33" s="78">
        <v>0.95</v>
      </c>
    </row>
    <row r="34" spans="2:4">
      <c r="B34" s="78">
        <v>2.5</v>
      </c>
      <c r="C34" s="78">
        <v>0.88</v>
      </c>
      <c r="D34" s="78">
        <v>0.94</v>
      </c>
    </row>
    <row r="35" spans="2:4">
      <c r="B35" s="78">
        <v>3</v>
      </c>
      <c r="C35" s="78">
        <v>0.86</v>
      </c>
      <c r="D35" s="78">
        <v>0.93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HV CABLES</vt:lpstr>
      <vt:lpstr>HV Current Rating</vt:lpstr>
      <vt:lpstr>Deratings</vt:lpstr>
      <vt:lpstr>_11kv</vt:lpstr>
      <vt:lpstr>_22kv</vt:lpstr>
      <vt:lpstr>_33kv</vt:lpstr>
      <vt:lpstr>_6.6kv</vt:lpstr>
      <vt:lpstr>'HV CABLES'!Print_Area</vt:lpstr>
    </vt:vector>
  </TitlesOfParts>
  <Company>WorleyParsons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Pangonilo, Silverio (Brisbane)</dc:creator>
  <cp:lastModifiedBy>Pangonilo, Silverio (Brisbane)</cp:lastModifiedBy>
  <cp:lastPrinted>2012-09-26T05:16:23Z</cp:lastPrinted>
  <dcterms:created xsi:type="dcterms:W3CDTF">2012-09-26T00:41:53Z</dcterms:created>
  <dcterms:modified xsi:type="dcterms:W3CDTF">2012-09-26T05:18:43Z</dcterms:modified>
</cp:coreProperties>
</file>